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8_{CEB29297-C33B-4AA3-A794-F7C3E80635F1}" xr6:coauthVersionLast="47" xr6:coauthVersionMax="47" xr10:uidLastSave="{00000000-0000-0000-0000-000000000000}"/>
  <bookViews>
    <workbookView xWindow="-120" yWindow="-120" windowWidth="38640" windowHeight="21120" tabRatio="697" xr2:uid="{00000000-000D-0000-FFFF-FFFF00000000}"/>
  </bookViews>
  <sheets>
    <sheet name="how to use this tool" sheetId="17" r:id="rId1"/>
    <sheet name="method 1" sheetId="13" r:id="rId2"/>
    <sheet name="method 2" sheetId="12" r:id="rId3"/>
    <sheet name="method 3" sheetId="16" r:id="rId4"/>
    <sheet name="emission factor power" sheetId="11" r:id="rId5"/>
    <sheet name="emission factor fuel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6" l="1"/>
  <c r="F37" i="16"/>
  <c r="F36" i="12"/>
  <c r="F35" i="12"/>
  <c r="C45" i="16" l="1"/>
  <c r="C44" i="16"/>
  <c r="F40" i="16"/>
  <c r="B47" i="16" s="1"/>
  <c r="F39" i="16"/>
  <c r="B45" i="16" s="1"/>
  <c r="F11" i="16"/>
  <c r="F10" i="16"/>
  <c r="C47" i="16" l="1"/>
  <c r="C48" i="16"/>
  <c r="C46" i="16"/>
  <c r="B46" i="16"/>
  <c r="B48" i="16"/>
  <c r="B44" i="16"/>
  <c r="E98" i="11" l="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4" i="11"/>
  <c r="E83" i="11"/>
  <c r="E82" i="11"/>
  <c r="E81" i="11"/>
  <c r="E80" i="1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C58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1" i="10"/>
  <c r="C40" i="10"/>
  <c r="C39" i="10"/>
  <c r="C36" i="10"/>
  <c r="C35" i="10"/>
  <c r="C34" i="10"/>
  <c r="C32" i="10"/>
  <c r="C31" i="10"/>
  <c r="C30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1" i="10"/>
  <c r="C10" i="10"/>
  <c r="C9" i="10"/>
  <c r="C8" i="10"/>
  <c r="F38" i="12"/>
  <c r="B45" i="12" s="1"/>
  <c r="F37" i="12"/>
  <c r="B46" i="12" s="1"/>
  <c r="C43" i="12"/>
  <c r="C46" i="12"/>
  <c r="F11" i="12"/>
  <c r="F10" i="12"/>
  <c r="F30" i="13"/>
  <c r="B37" i="13" s="1"/>
  <c r="F29" i="13"/>
  <c r="B38" i="13" s="1"/>
  <c r="F28" i="13"/>
  <c r="C36" i="13" s="1"/>
  <c r="F27" i="13"/>
  <c r="C37" i="13" s="1"/>
  <c r="F11" i="13"/>
  <c r="F10" i="13"/>
  <c r="F19" i="12" l="1"/>
  <c r="F17" i="12" s="1"/>
  <c r="F21" i="16"/>
  <c r="C38" i="13"/>
  <c r="C44" i="13"/>
  <c r="C44" i="12"/>
  <c r="B44" i="12"/>
  <c r="B36" i="13"/>
  <c r="C42" i="12"/>
  <c r="C45" i="12"/>
  <c r="B43" i="12"/>
  <c r="B42" i="12"/>
  <c r="C35" i="13"/>
  <c r="C34" i="13"/>
  <c r="B35" i="13"/>
  <c r="B34" i="13"/>
  <c r="C40" i="13"/>
  <c r="C43" i="13"/>
  <c r="C41" i="13"/>
  <c r="C52" i="12" l="1"/>
  <c r="C51" i="12"/>
  <c r="C48" i="12"/>
  <c r="C49" i="12"/>
  <c r="F19" i="16"/>
  <c r="C50" i="16"/>
  <c r="C51" i="16"/>
  <c r="C53" i="16"/>
  <c r="C54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Tafelmeier, Stefanie</author>
  </authors>
  <commentList>
    <comment ref="D6" authorId="0" shapeId="0" xr:uid="{00000000-0006-0000-0400-000001000000}">
      <text>
        <r>
          <rPr>
            <sz val="9"/>
            <color indexed="81"/>
            <rFont val="Segoe UI"/>
            <family val="2"/>
          </rPr>
          <t>Carbon intensity is measured in grams of carbon dioxide-equivalents emitted per kilowatt-hour of electricity generated.</t>
        </r>
      </text>
    </comment>
  </commentList>
</comments>
</file>

<file path=xl/sharedStrings.xml><?xml version="1.0" encoding="utf-8"?>
<sst xmlns="http://schemas.openxmlformats.org/spreadsheetml/2006/main" count="486" uniqueCount="293">
  <si>
    <t>€/kWh</t>
  </si>
  <si>
    <t>1/a</t>
  </si>
  <si>
    <t>-</t>
  </si>
  <si>
    <t>a</t>
  </si>
  <si>
    <t>€</t>
  </si>
  <si>
    <t>kWh</t>
  </si>
  <si>
    <t>Enter value</t>
  </si>
  <si>
    <t>Calculated value</t>
  </si>
  <si>
    <t>Top-down: The market</t>
  </si>
  <si>
    <t>Bottom-up: Your energy storage system</t>
  </si>
  <si>
    <t>min.</t>
  </si>
  <si>
    <t>max.</t>
  </si>
  <si>
    <r>
      <t xml:space="preserve">Paypack Period </t>
    </r>
    <r>
      <rPr>
        <i/>
        <sz val="11"/>
        <color theme="1"/>
        <rFont val="Calibri"/>
        <family val="2"/>
        <scheme val="minor"/>
      </rPr>
      <t>n</t>
    </r>
  </si>
  <si>
    <r>
      <t xml:space="preserve">Interest Rate </t>
    </r>
    <r>
      <rPr>
        <i/>
        <sz val="11"/>
        <color theme="1"/>
        <rFont val="Calibri"/>
        <family val="2"/>
        <scheme val="minor"/>
      </rPr>
      <t>i</t>
    </r>
  </si>
  <si>
    <r>
      <t xml:space="preserve">Reference Energy Costs </t>
    </r>
    <r>
      <rPr>
        <i/>
        <sz val="11"/>
        <color theme="1"/>
        <rFont val="Calibri"/>
        <family val="2"/>
        <scheme val="minor"/>
      </rPr>
      <t>REC</t>
    </r>
  </si>
  <si>
    <r>
      <t xml:space="preserve">Annuity Factor </t>
    </r>
    <r>
      <rPr>
        <i/>
        <sz val="11"/>
        <color theme="1"/>
        <rFont val="Calibri"/>
        <family val="2"/>
        <scheme val="minor"/>
      </rPr>
      <t>ANF</t>
    </r>
  </si>
  <si>
    <r>
      <t xml:space="preserve">Number of Cycles per Year </t>
    </r>
    <r>
      <rPr>
        <i/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cycle</t>
    </r>
  </si>
  <si>
    <r>
      <t xml:space="preserve">Acceptable Storage Capacity Costs </t>
    </r>
    <r>
      <rPr>
        <i/>
        <sz val="11"/>
        <color theme="1"/>
        <rFont val="Calibri"/>
        <family val="2"/>
        <scheme val="minor"/>
      </rPr>
      <t>SCC</t>
    </r>
    <r>
      <rPr>
        <vertAlign val="subscript"/>
        <sz val="11"/>
        <color theme="1"/>
        <rFont val="Calibri"/>
        <family val="2"/>
        <scheme val="minor"/>
      </rPr>
      <t>acc</t>
    </r>
  </si>
  <si>
    <r>
      <t xml:space="preserve">Storage Capacity </t>
    </r>
    <r>
      <rPr>
        <i/>
        <sz val="11"/>
        <color theme="1"/>
        <rFont val="Calibri"/>
        <family val="2"/>
        <scheme val="minor"/>
      </rPr>
      <t>SC</t>
    </r>
  </si>
  <si>
    <r>
      <t xml:space="preserve">Realized Storage Capacity Costs </t>
    </r>
    <r>
      <rPr>
        <i/>
        <sz val="11"/>
        <color theme="1"/>
        <rFont val="Calibri"/>
        <family val="2"/>
        <scheme val="minor"/>
      </rPr>
      <t>SCC</t>
    </r>
    <r>
      <rPr>
        <vertAlign val="subscript"/>
        <sz val="11"/>
        <color theme="1"/>
        <rFont val="Calibri"/>
        <family val="2"/>
        <scheme val="minor"/>
      </rPr>
      <t>real</t>
    </r>
  </si>
  <si>
    <t>Unit</t>
  </si>
  <si>
    <t>Value</t>
  </si>
  <si>
    <t>min/max</t>
  </si>
  <si>
    <t>Variable</t>
  </si>
  <si>
    <r>
      <t xml:space="preserve">Operating &amp; Maintenance Costs </t>
    </r>
    <r>
      <rPr>
        <i/>
        <sz val="11"/>
        <rFont val="Calibri"/>
        <family val="2"/>
        <scheme val="minor"/>
      </rPr>
      <t>OMC</t>
    </r>
  </si>
  <si>
    <r>
      <t xml:space="preserve">Charging Costs </t>
    </r>
    <r>
      <rPr>
        <i/>
        <sz val="11"/>
        <rFont val="Calibri"/>
        <family val="2"/>
        <scheme val="minor"/>
      </rPr>
      <t>CHC</t>
    </r>
  </si>
  <si>
    <t xml:space="preserve">CO2 emission factor for fuels regardung to Umweltbundesamt 2022, Kohlendioxid-Emissionsfaktoren für die deutsche Berichterstattung atmosphärischer Emissionen </t>
  </si>
  <si>
    <t>https://www.umweltbundesamt.de/sites/default/files/medien/361/dokumente/co2_ef_liste_2022_brennstoffe_und_industrie_final.xlsx</t>
  </si>
  <si>
    <t>Source:</t>
  </si>
  <si>
    <t>Kohlen</t>
  </si>
  <si>
    <t>Steinkohlenbriketts</t>
  </si>
  <si>
    <t>Steinkohlenkoks (ohne Eisen &amp; Stahl)</t>
  </si>
  <si>
    <t>Andere Steinkohlenprodukte</t>
  </si>
  <si>
    <r>
      <t xml:space="preserve">Braunkohlenkoks </t>
    </r>
    <r>
      <rPr>
        <i/>
        <sz val="10"/>
        <rFont val="Arial"/>
        <family val="2"/>
      </rPr>
      <t>Deutschland</t>
    </r>
  </si>
  <si>
    <t>Mineralöle</t>
  </si>
  <si>
    <t>Erdöl roh 4)</t>
  </si>
  <si>
    <t>Ottokraftstoff</t>
  </si>
  <si>
    <r>
      <t xml:space="preserve">Rohbenzin </t>
    </r>
    <r>
      <rPr>
        <i/>
        <sz val="10"/>
        <rFont val="Arial"/>
        <family val="2"/>
      </rPr>
      <t>Deutschland 4)</t>
    </r>
  </si>
  <si>
    <t>Kerosin 4)</t>
  </si>
  <si>
    <t>Flugbenzin</t>
  </si>
  <si>
    <r>
      <t xml:space="preserve">Dieselkraftstoff </t>
    </r>
    <r>
      <rPr>
        <i/>
        <sz val="10"/>
        <rFont val="Arial"/>
        <family val="2"/>
      </rPr>
      <t>Deutschland</t>
    </r>
  </si>
  <si>
    <r>
      <t xml:space="preserve">Heizöl leicht </t>
    </r>
    <r>
      <rPr>
        <i/>
        <sz val="10"/>
        <rFont val="Arial"/>
        <family val="2"/>
      </rPr>
      <t>Deutschland</t>
    </r>
  </si>
  <si>
    <t>Heizöl schwer</t>
  </si>
  <si>
    <t>Petroleum</t>
  </si>
  <si>
    <t>Petrolkoks (ohne Katalysatorabbrand)</t>
  </si>
  <si>
    <r>
      <t>Flüssiggas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Deutschland (energetischer Verbrauch)</t>
    </r>
  </si>
  <si>
    <r>
      <t xml:space="preserve">Raffineriegas </t>
    </r>
    <r>
      <rPr>
        <i/>
        <sz val="10"/>
        <rFont val="Arial"/>
        <family val="2"/>
      </rPr>
      <t>Deutschland</t>
    </r>
  </si>
  <si>
    <r>
      <t xml:space="preserve">Andere Mineralölprodukte </t>
    </r>
    <r>
      <rPr>
        <i/>
        <sz val="10"/>
        <rFont val="Arial"/>
        <family val="2"/>
      </rPr>
      <t>Deutschland</t>
    </r>
  </si>
  <si>
    <t>Schmierstoff 4)</t>
  </si>
  <si>
    <t>Gase</t>
  </si>
  <si>
    <r>
      <t xml:space="preserve">Kokereigas </t>
    </r>
    <r>
      <rPr>
        <i/>
        <sz val="10"/>
        <rFont val="Arial"/>
        <family val="2"/>
      </rPr>
      <t>Deutschland</t>
    </r>
  </si>
  <si>
    <r>
      <t xml:space="preserve">Gicht- und Konvertergas </t>
    </r>
    <r>
      <rPr>
        <i/>
        <sz val="10"/>
        <rFont val="Arial"/>
        <family val="2"/>
      </rPr>
      <t>Deutschland</t>
    </r>
  </si>
  <si>
    <r>
      <t xml:space="preserve">sonstige hergestellte Gase </t>
    </r>
    <r>
      <rPr>
        <i/>
        <sz val="10"/>
        <rFont val="Arial"/>
        <family val="2"/>
      </rPr>
      <t>Deutschland</t>
    </r>
  </si>
  <si>
    <t>Naturgase</t>
  </si>
  <si>
    <r>
      <t xml:space="preserve">Erdgas </t>
    </r>
    <r>
      <rPr>
        <i/>
        <sz val="10"/>
        <rFont val="Arial"/>
        <family val="2"/>
      </rPr>
      <t>Deutschland</t>
    </r>
  </si>
  <si>
    <r>
      <t>Erdölgas</t>
    </r>
    <r>
      <rPr>
        <i/>
        <sz val="10"/>
        <rFont val="Arial"/>
        <family val="2"/>
      </rPr>
      <t xml:space="preserve"> </t>
    </r>
  </si>
  <si>
    <t>Grubengas</t>
  </si>
  <si>
    <t>Abfall 2)</t>
  </si>
  <si>
    <t>Hausmüll, Siedlungsabfall</t>
  </si>
  <si>
    <r>
      <t xml:space="preserve">Industriemüll </t>
    </r>
    <r>
      <rPr>
        <i/>
        <sz val="10"/>
        <rFont val="Arial"/>
        <family val="2"/>
      </rPr>
      <t xml:space="preserve">Deutschland </t>
    </r>
  </si>
  <si>
    <r>
      <t>Sonderabfall</t>
    </r>
    <r>
      <rPr>
        <sz val="10"/>
        <rFont val="Arial"/>
        <family val="2"/>
      </rPr>
      <t xml:space="preserve"> Deutschland</t>
    </r>
  </si>
  <si>
    <r>
      <t xml:space="preserve">Sonderbrennstoffe </t>
    </r>
    <r>
      <rPr>
        <sz val="10"/>
        <rFont val="Arial"/>
        <family val="2"/>
      </rPr>
      <t>1)</t>
    </r>
  </si>
  <si>
    <r>
      <t>Biomasse-Brennstoffe</t>
    </r>
    <r>
      <rPr>
        <sz val="10"/>
        <rFont val="Arial"/>
        <family val="2"/>
      </rPr>
      <t xml:space="preserve"> 3)</t>
    </r>
  </si>
  <si>
    <t>Ablaugen Zellstoffherstellung</t>
  </si>
  <si>
    <t>Faser-/Deinking-Rückstände</t>
  </si>
  <si>
    <t>Brennholz naturbelassen</t>
  </si>
  <si>
    <t>Holzabfälle, Resthölzer (Industrie)</t>
  </si>
  <si>
    <t>Holzabfälle, Resthölzer (Kleinverbraucher)</t>
  </si>
  <si>
    <t>Rinde</t>
  </si>
  <si>
    <t>Tiermehle und -fette</t>
  </si>
  <si>
    <t>Biogas</t>
  </si>
  <si>
    <t>Deponiegas</t>
  </si>
  <si>
    <t>Klärgas</t>
  </si>
  <si>
    <t>Bio-Ethanol</t>
  </si>
  <si>
    <t>Biodiesel 4)</t>
  </si>
  <si>
    <r>
      <t xml:space="preserve">Sonstige Faktoren </t>
    </r>
    <r>
      <rPr>
        <sz val="10"/>
        <rFont val="Arial"/>
        <family val="2"/>
      </rPr>
      <t>Einheit [kg/t]</t>
    </r>
  </si>
  <si>
    <t>Rauchgasentschwefelung</t>
  </si>
  <si>
    <t>1)  Brennstoffe nach Definition der Inventardaten können bei den Bezeichnungen von anderen Normen abweichen und sind nur bei Inventarausweisung benannt und mit EF unterlegt.</t>
  </si>
  <si>
    <t>2) Die CO2 Emissionsfaktoren für den Abfall beziehen sich auf den gesamten Kohlenstoffehalt (fossil und biogen). Die Biomasse wird brennstoffseitig unterschieden.</t>
  </si>
  <si>
    <t>3) Nennung für ausgewählte Brennstoffe, wobei errechnete CO2-Emissionen nur nachrichtlich übermittelt werden und nicht in die Gesamtmengen des Inventars eingehen,</t>
  </si>
  <si>
    <t xml:space="preserve">    Biomasseanteile aus Sonderbrennstoffen (s.o.) sind nicht gesondert aufgeführt, weil die CO2-EF nicht unterschieden werden.</t>
  </si>
  <si>
    <t>4) Defaultwerte</t>
  </si>
  <si>
    <t>Anm.:</t>
  </si>
  <si>
    <t>Bei der Verwendung von Stoffwerten aus dem NIR im Rahmen des ETS sind die Hinweise und FAQ der Deutschen Emissionshandelsstelle (DEHSt) zu beachten.</t>
  </si>
  <si>
    <t xml:space="preserve">CO2 emission factor for power according to the electricity mix </t>
  </si>
  <si>
    <t xml:space="preserve">https://ourworldindata.org/grapher/carbon-intensity-electricity?tab=table&amp;time=latest </t>
  </si>
  <si>
    <t>Entity</t>
  </si>
  <si>
    <t>Code</t>
  </si>
  <si>
    <t>Year</t>
  </si>
  <si>
    <t>ASEAN (Ember)</t>
  </si>
  <si>
    <t>Africa (Ember)</t>
  </si>
  <si>
    <t>Argentina</t>
  </si>
  <si>
    <t>ARG</t>
  </si>
  <si>
    <t>Asia (Ember)</t>
  </si>
  <si>
    <t>Australia</t>
  </si>
  <si>
    <t>AUS</t>
  </si>
  <si>
    <t>Austria</t>
  </si>
  <si>
    <t>AUT</t>
  </si>
  <si>
    <t>Bangladesh</t>
  </si>
  <si>
    <t>BGD</t>
  </si>
  <si>
    <t>Belgium</t>
  </si>
  <si>
    <t>BEL</t>
  </si>
  <si>
    <t>Bolivia</t>
  </si>
  <si>
    <t>BOL</t>
  </si>
  <si>
    <t>Bosnia and Herzegovina</t>
  </si>
  <si>
    <t>BIH</t>
  </si>
  <si>
    <t>Brazil</t>
  </si>
  <si>
    <t>BRA</t>
  </si>
  <si>
    <t>Bulgaria</t>
  </si>
  <si>
    <t>BGR</t>
  </si>
  <si>
    <t>Canada</t>
  </si>
  <si>
    <t>CAN</t>
  </si>
  <si>
    <t>Chile</t>
  </si>
  <si>
    <t>CHL</t>
  </si>
  <si>
    <t>China</t>
  </si>
  <si>
    <t>CHN</t>
  </si>
  <si>
    <t>Colombia</t>
  </si>
  <si>
    <t>COL</t>
  </si>
  <si>
    <t>Costa Rica</t>
  </si>
  <si>
    <t>CRI</t>
  </si>
  <si>
    <t>Croatia</t>
  </si>
  <si>
    <t>HRV</t>
  </si>
  <si>
    <t>Cyprus</t>
  </si>
  <si>
    <t>CYP</t>
  </si>
  <si>
    <t>Czechia</t>
  </si>
  <si>
    <t>CZE</t>
  </si>
  <si>
    <t>Denmark</t>
  </si>
  <si>
    <t>DNK</t>
  </si>
  <si>
    <t>Ecuador</t>
  </si>
  <si>
    <t>ECU</t>
  </si>
  <si>
    <t>Egypt</t>
  </si>
  <si>
    <t>EGY</t>
  </si>
  <si>
    <t>El Salvador</t>
  </si>
  <si>
    <t>SLV</t>
  </si>
  <si>
    <t>Estonia</t>
  </si>
  <si>
    <t>EST</t>
  </si>
  <si>
    <t>Europe (Ember)</t>
  </si>
  <si>
    <t>Finland</t>
  </si>
  <si>
    <t>FIN</t>
  </si>
  <si>
    <t>France</t>
  </si>
  <si>
    <t>FRA</t>
  </si>
  <si>
    <t>G20 (Ember)</t>
  </si>
  <si>
    <t>G7 (Ember)</t>
  </si>
  <si>
    <t>Georgia</t>
  </si>
  <si>
    <t>GEO</t>
  </si>
  <si>
    <t>Germany</t>
  </si>
  <si>
    <t>DEU</t>
  </si>
  <si>
    <t>Greece</t>
  </si>
  <si>
    <t>GRC</t>
  </si>
  <si>
    <t>Hungary</t>
  </si>
  <si>
    <t>HUN</t>
  </si>
  <si>
    <t>India</t>
  </si>
  <si>
    <t>IND</t>
  </si>
  <si>
    <t>Iran</t>
  </si>
  <si>
    <t>IRN</t>
  </si>
  <si>
    <t>Ireland</t>
  </si>
  <si>
    <t>IRL</t>
  </si>
  <si>
    <t>Italy</t>
  </si>
  <si>
    <t>ITA</t>
  </si>
  <si>
    <t>Japan</t>
  </si>
  <si>
    <t>JPN</t>
  </si>
  <si>
    <t>Kazakhstan</t>
  </si>
  <si>
    <t>KAZ</t>
  </si>
  <si>
    <t>Kenya</t>
  </si>
  <si>
    <t>KEN</t>
  </si>
  <si>
    <t>Kosovo</t>
  </si>
  <si>
    <t>OWID_KOS</t>
  </si>
  <si>
    <t>Kuwait</t>
  </si>
  <si>
    <t>KWT</t>
  </si>
  <si>
    <t>Latin America and Caribbean (Ember)</t>
  </si>
  <si>
    <t>Latvia</t>
  </si>
  <si>
    <t>LVA</t>
  </si>
  <si>
    <t>Lithuania</t>
  </si>
  <si>
    <t>LTU</t>
  </si>
  <si>
    <t>Luxembourg</t>
  </si>
  <si>
    <t>LUX</t>
  </si>
  <si>
    <t>Malta</t>
  </si>
  <si>
    <t>MLT</t>
  </si>
  <si>
    <t>Mexico</t>
  </si>
  <si>
    <t>MEX</t>
  </si>
  <si>
    <t>Middle East (Ember)</t>
  </si>
  <si>
    <t>Moldova</t>
  </si>
  <si>
    <t>MDA</t>
  </si>
  <si>
    <t>Mongolia</t>
  </si>
  <si>
    <t>MNG</t>
  </si>
  <si>
    <t>Montenegro</t>
  </si>
  <si>
    <t>MNE</t>
  </si>
  <si>
    <t>Morocco</t>
  </si>
  <si>
    <t>MAR</t>
  </si>
  <si>
    <t>Myanmar</t>
  </si>
  <si>
    <t>MMR</t>
  </si>
  <si>
    <t>Netherlands</t>
  </si>
  <si>
    <t>NLD</t>
  </si>
  <si>
    <t>New Zealand</t>
  </si>
  <si>
    <t>NZL</t>
  </si>
  <si>
    <t>Nigeria</t>
  </si>
  <si>
    <t>NGA</t>
  </si>
  <si>
    <t>North America (Ember)</t>
  </si>
  <si>
    <t>North Macedonia</t>
  </si>
  <si>
    <t>MKD</t>
  </si>
  <si>
    <t>Norway</t>
  </si>
  <si>
    <t>NOR</t>
  </si>
  <si>
    <t>OECD (Ember)</t>
  </si>
  <si>
    <t>Oceania (Ember)</t>
  </si>
  <si>
    <t>Oman</t>
  </si>
  <si>
    <t>OMN</t>
  </si>
  <si>
    <t>Pakistan</t>
  </si>
  <si>
    <t>PAK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</si>
  <si>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</si>
  <si>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</si>
  <si>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</si>
  <si>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</si>
  <si>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</si>
  <si>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</si>
  <si>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</si>
  <si>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</si>
  <si>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</si>
  <si>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</si>
  <si>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Qatar</t>
  </si>
  <si>
    <t>QAT</t>
  </si>
  <si>
    <t>Romania</t>
  </si>
  <si>
    <t>ROU</t>
  </si>
  <si>
    <t>Russia</t>
  </si>
  <si>
    <t>RUS</t>
  </si>
  <si>
    <t>Serbia</t>
  </si>
  <si>
    <t>SRB</t>
  </si>
  <si>
    <t>Singapore</t>
  </si>
  <si>
    <t>SGP</t>
  </si>
  <si>
    <t>Slovakia</t>
  </si>
  <si>
    <t>SVK</t>
  </si>
  <si>
    <t>Slovenia</t>
  </si>
  <si>
    <t>SVN</t>
  </si>
  <si>
    <t>South Africa</t>
  </si>
  <si>
    <t>ZAF</t>
  </si>
  <si>
    <t>South Korea</t>
  </si>
  <si>
    <t>KOR</t>
  </si>
  <si>
    <t>Spain</t>
  </si>
  <si>
    <t>ESP</t>
  </si>
  <si>
    <t>Sweden</t>
  </si>
  <si>
    <t>SWE</t>
  </si>
  <si>
    <t>Switzerland</t>
  </si>
  <si>
    <t>CHE</t>
  </si>
  <si>
    <t>Taiwan</t>
  </si>
  <si>
    <t>TWN</t>
  </si>
  <si>
    <t>Thailand</t>
  </si>
  <si>
    <t>THA</t>
  </si>
  <si>
    <t>Tunisia</t>
  </si>
  <si>
    <t>TUN</t>
  </si>
  <si>
    <t>Turkey</t>
  </si>
  <si>
    <t>TUR</t>
  </si>
  <si>
    <t>United Kingdom</t>
  </si>
  <si>
    <t>GBR</t>
  </si>
  <si>
    <t>United States</t>
  </si>
  <si>
    <t>USA</t>
  </si>
  <si>
    <t>Uruguay</t>
  </si>
  <si>
    <t>URY</t>
  </si>
  <si>
    <t>Vietnam</t>
  </si>
  <si>
    <t>VNM</t>
  </si>
  <si>
    <t>World</t>
  </si>
  <si>
    <t>OWID_WRL</t>
  </si>
  <si>
    <t>gCO2/kWh</t>
  </si>
  <si>
    <t xml:space="preserve">Carbon intensity of electricity </t>
  </si>
  <si>
    <t>t_CO2/TJ</t>
  </si>
  <si>
    <t>t_CO2/kWh</t>
  </si>
  <si>
    <t>Brennstoffbezogene Emissionsfaktoren 2021</t>
  </si>
  <si>
    <r>
      <t>kWh</t>
    </r>
    <r>
      <rPr>
        <vertAlign val="subscript"/>
        <sz val="11"/>
        <rFont val="Calibri"/>
        <family val="2"/>
        <scheme val="minor"/>
      </rPr>
      <t>discharge</t>
    </r>
    <r>
      <rPr>
        <sz val="11"/>
        <rFont val="Calibri"/>
        <family val="2"/>
        <scheme val="minor"/>
      </rPr>
      <t>/kWh</t>
    </r>
    <r>
      <rPr>
        <vertAlign val="subscript"/>
        <sz val="11"/>
        <rFont val="Calibri"/>
        <family val="2"/>
        <scheme val="minor"/>
      </rPr>
      <t>charge</t>
    </r>
  </si>
  <si>
    <t>€/a</t>
  </si>
  <si>
    <t>... to plot upper SCC_acc line</t>
  </si>
  <si>
    <t>... to plot lower SCC_acc line</t>
  </si>
  <si>
    <t>...to plot area of SCC_real</t>
  </si>
  <si>
    <t>... to plot area of SCC_real</t>
  </si>
  <si>
    <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Pricing </t>
    </r>
  </si>
  <si>
    <t>Emission Factor</t>
  </si>
  <si>
    <r>
      <t xml:space="preserve">Round Trip Efficiency </t>
    </r>
    <r>
      <rPr>
        <i/>
        <sz val="11"/>
        <rFont val="Calibri"/>
        <family val="2"/>
        <scheme val="minor"/>
      </rPr>
      <t>RTE</t>
    </r>
  </si>
  <si>
    <r>
      <t xml:space="preserve">Savings CO2 Pricing </t>
    </r>
    <r>
      <rPr>
        <i/>
        <sz val="11"/>
        <rFont val="Calibri"/>
        <family val="2"/>
        <scheme val="minor"/>
      </rPr>
      <t>CO2</t>
    </r>
    <r>
      <rPr>
        <vertAlign val="subscript"/>
        <sz val="11"/>
        <rFont val="Calibri"/>
        <family val="2"/>
        <scheme val="minor"/>
      </rPr>
      <t>f</t>
    </r>
  </si>
  <si>
    <r>
      <t xml:space="preserve">Operating &amp; Maintenance Costs </t>
    </r>
    <r>
      <rPr>
        <i/>
        <sz val="11"/>
        <rFont val="Calibri"/>
        <family val="2"/>
        <scheme val="minor"/>
      </rPr>
      <t>OMC</t>
    </r>
    <r>
      <rPr>
        <vertAlign val="subscript"/>
        <sz val="11"/>
        <rFont val="Calibri"/>
        <family val="2"/>
        <scheme val="minor"/>
      </rPr>
      <t>var</t>
    </r>
  </si>
  <si>
    <r>
      <t xml:space="preserve">Operating &amp; Maintenance Costs </t>
    </r>
    <r>
      <rPr>
        <i/>
        <sz val="11"/>
        <rFont val="Calibri"/>
        <family val="2"/>
        <scheme val="minor"/>
      </rPr>
      <t>OMC</t>
    </r>
    <r>
      <rPr>
        <vertAlign val="subscript"/>
        <sz val="11"/>
        <rFont val="Calibri"/>
        <family val="2"/>
        <scheme val="minor"/>
      </rPr>
      <t>fix</t>
    </r>
  </si>
  <si>
    <r>
      <t xml:space="preserve">Revenue annual </t>
    </r>
    <r>
      <rPr>
        <i/>
        <sz val="11"/>
        <color theme="1"/>
        <rFont val="Calibri"/>
        <family val="2"/>
        <scheme val="minor"/>
      </rPr>
      <t>REV</t>
    </r>
    <r>
      <rPr>
        <vertAlign val="subscript"/>
        <sz val="11"/>
        <color theme="1"/>
        <rFont val="Calibri"/>
        <family val="2"/>
        <scheme val="minor"/>
      </rPr>
      <t>A</t>
    </r>
  </si>
  <si>
    <r>
      <t xml:space="preserve">Revenue per charging/discharging </t>
    </r>
    <r>
      <rPr>
        <i/>
        <sz val="11"/>
        <color theme="1"/>
        <rFont val="Calibri"/>
        <family val="2"/>
        <scheme val="minor"/>
      </rPr>
      <t>REV</t>
    </r>
    <r>
      <rPr>
        <vertAlign val="subscript"/>
        <sz val="11"/>
        <color theme="1"/>
        <rFont val="Calibri"/>
        <family val="2"/>
        <scheme val="minor"/>
      </rPr>
      <t>C</t>
    </r>
  </si>
  <si>
    <r>
      <t xml:space="preserve">Revenue per kWh </t>
    </r>
    <r>
      <rPr>
        <i/>
        <sz val="11"/>
        <color theme="1"/>
        <rFont val="Calibri"/>
        <family val="2"/>
        <scheme val="minor"/>
      </rPr>
      <t>REV</t>
    </r>
    <r>
      <rPr>
        <vertAlign val="subscript"/>
        <sz val="11"/>
        <color theme="1"/>
        <rFont val="Calibri"/>
        <family val="2"/>
        <scheme val="minor"/>
      </rPr>
      <t>SC</t>
    </r>
  </si>
  <si>
    <r>
      <t>t</t>
    </r>
    <r>
      <rPr>
        <vertAlign val="subscript"/>
        <sz val="11"/>
        <rFont val="Calibri"/>
        <family val="2"/>
        <scheme val="minor"/>
      </rPr>
      <t>CO2</t>
    </r>
    <r>
      <rPr>
        <sz val="11"/>
        <rFont val="Calibri"/>
        <family val="2"/>
        <scheme val="minor"/>
      </rPr>
      <t>/kWh</t>
    </r>
  </si>
  <si>
    <r>
      <t>€/t</t>
    </r>
    <r>
      <rPr>
        <vertAlign val="subscript"/>
        <sz val="11"/>
        <rFont val="Calibri"/>
        <family val="2"/>
        <scheme val="minor"/>
      </rPr>
      <t>CO2</t>
    </r>
  </si>
  <si>
    <r>
      <t xml:space="preserve">Capital Cost Savings </t>
    </r>
    <r>
      <rPr>
        <i/>
        <sz val="11"/>
        <color theme="1"/>
        <rFont val="Calibri"/>
        <family val="2"/>
        <scheme val="minor"/>
      </rPr>
      <t>CAP</t>
    </r>
  </si>
  <si>
    <r>
      <t xml:space="preserve">Investment Costs </t>
    </r>
    <r>
      <rPr>
        <i/>
        <sz val="11"/>
        <color theme="1"/>
        <rFont val="Calibri"/>
        <family val="2"/>
        <scheme val="minor"/>
      </rPr>
      <t>INC</t>
    </r>
  </si>
  <si>
    <t xml:space="preserve">Link to download the report: </t>
  </si>
  <si>
    <t>https://iea-es.org/publications/final-report-task-41-economics-of-energy-storage/</t>
  </si>
  <si>
    <t>"Maximum acceptable storage capacity cost" tool</t>
  </si>
  <si>
    <t xml:space="preserve">The tool "maximum acceptable storage capacity costs" is explained in section 7 of the final report. </t>
  </si>
  <si>
    <t>To use this tool, please read the final report of ES TCP Task 41 "EcoEneSto".</t>
  </si>
  <si>
    <t>(You should read at least sections 7.1 and 7.4.)</t>
  </si>
  <si>
    <t>Version: 19 September 2026</t>
  </si>
  <si>
    <t xml:space="preserve">When using the tool and publishing data or figures calculated or created with the tool, please include the following citation: </t>
  </si>
  <si>
    <t>Energy Storage TCP (2026): ES TCP Task 41 Economic Assesment Tool. Excel file. Available at: https://iea-es.org/task-41/, accessed [DATE].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</si>
</sst>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"/>
    <numFmt numFmtId="166" formatCode="#,##0.000"/>
    <numFmt numFmtId="167" formatCode="0.00000"/>
  </numFmts>
  <fonts count="1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color indexed="81"/>
      <name val="Segoe UI"/>
      <family val="2"/>
    </font>
    <font>
      <sz val="11"/>
      <color theme="0" tint="-0.149998474074526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1" fillId="0" borderId="0"/>
  </cellStyleXfs>
  <cellXfs count="99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9" fontId="0" fillId="2" borderId="0" xfId="0" applyNumberFormat="1" applyFill="1"/>
    <xf numFmtId="164" fontId="0" fillId="3" borderId="0" xfId="0" applyNumberFormat="1" applyFill="1"/>
    <xf numFmtId="2" fontId="0" fillId="3" borderId="0" xfId="0" applyNumberFormat="1" applyFill="1"/>
    <xf numFmtId="0" fontId="0" fillId="0" borderId="6" xfId="0" applyBorder="1"/>
    <xf numFmtId="0" fontId="0" fillId="0" borderId="7" xfId="0" applyBorder="1"/>
    <xf numFmtId="0" fontId="0" fillId="0" borderId="8" xfId="0" applyBorder="1"/>
    <xf numFmtId="2" fontId="0" fillId="0" borderId="0" xfId="0" applyNumberFormat="1"/>
    <xf numFmtId="0" fontId="0" fillId="0" borderId="9" xfId="0" applyBorder="1"/>
    <xf numFmtId="0" fontId="0" fillId="3" borderId="9" xfId="0" applyFill="1" applyBorder="1"/>
    <xf numFmtId="0" fontId="0" fillId="0" borderId="0" xfId="0" applyAlignment="1">
      <alignment horizontal="right"/>
    </xf>
    <xf numFmtId="9" fontId="0" fillId="2" borderId="9" xfId="0" applyNumberFormat="1" applyFill="1" applyBorder="1"/>
    <xf numFmtId="0" fontId="0" fillId="2" borderId="9" xfId="0" applyFill="1" applyBorder="1"/>
    <xf numFmtId="164" fontId="0" fillId="3" borderId="9" xfId="0" applyNumberFormat="1" applyFill="1" applyBorder="1"/>
    <xf numFmtId="0" fontId="6" fillId="0" borderId="0" xfId="0" applyFont="1"/>
    <xf numFmtId="11" fontId="0" fillId="0" borderId="0" xfId="0" applyNumberFormat="1"/>
    <xf numFmtId="0" fontId="7" fillId="0" borderId="0" xfId="1"/>
    <xf numFmtId="0" fontId="8" fillId="0" borderId="10" xfId="0" applyFont="1" applyBorder="1"/>
    <xf numFmtId="0" fontId="8" fillId="0" borderId="0" xfId="0" applyFont="1"/>
    <xf numFmtId="0" fontId="8" fillId="0" borderId="11" xfId="0" applyFont="1" applyBorder="1"/>
    <xf numFmtId="0" fontId="0" fillId="0" borderId="10" xfId="0" applyBorder="1"/>
    <xf numFmtId="0" fontId="0" fillId="2" borderId="10" xfId="0" applyFill="1" applyBorder="1"/>
    <xf numFmtId="0" fontId="2" fillId="0" borderId="0" xfId="0" applyFont="1"/>
    <xf numFmtId="0" fontId="12" fillId="0" borderId="0" xfId="2" applyFont="1"/>
    <xf numFmtId="0" fontId="11" fillId="0" borderId="0" xfId="2"/>
    <xf numFmtId="0" fontId="12" fillId="0" borderId="1" xfId="2" applyFont="1" applyBorder="1"/>
    <xf numFmtId="0" fontId="12" fillId="0" borderId="4" xfId="2" applyFont="1" applyBorder="1"/>
    <xf numFmtId="0" fontId="11" fillId="0" borderId="4" xfId="2" applyBorder="1"/>
    <xf numFmtId="0" fontId="12" fillId="0" borderId="6" xfId="2" applyFont="1" applyBorder="1"/>
    <xf numFmtId="0" fontId="13" fillId="0" borderId="0" xfId="2" applyFont="1"/>
    <xf numFmtId="0" fontId="12" fillId="0" borderId="13" xfId="2" applyFont="1" applyBorder="1"/>
    <xf numFmtId="0" fontId="12" fillId="0" borderId="12" xfId="2" applyFont="1" applyBorder="1"/>
    <xf numFmtId="0" fontId="11" fillId="0" borderId="6" xfId="2" applyBorder="1"/>
    <xf numFmtId="165" fontId="0" fillId="0" borderId="5" xfId="0" applyNumberFormat="1" applyBorder="1"/>
    <xf numFmtId="4" fontId="0" fillId="0" borderId="5" xfId="0" applyNumberFormat="1" applyBorder="1"/>
    <xf numFmtId="165" fontId="0" fillId="0" borderId="8" xfId="0" applyNumberFormat="1" applyBorder="1"/>
    <xf numFmtId="166" fontId="0" fillId="0" borderId="5" xfId="0" applyNumberFormat="1" applyBorder="1"/>
    <xf numFmtId="165" fontId="0" fillId="0" borderId="3" xfId="0" applyNumberFormat="1" applyBorder="1"/>
    <xf numFmtId="165" fontId="0" fillId="0" borderId="14" xfId="0" applyNumberFormat="1" applyBorder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2" applyFont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5" xfId="0" applyBorder="1"/>
    <xf numFmtId="165" fontId="0" fillId="0" borderId="19" xfId="0" applyNumberFormat="1" applyBorder="1"/>
    <xf numFmtId="0" fontId="0" fillId="0" borderId="20" xfId="0" applyBorder="1"/>
    <xf numFmtId="0" fontId="8" fillId="2" borderId="0" xfId="0" applyFont="1" applyFill="1"/>
    <xf numFmtId="0" fontId="8" fillId="2" borderId="10" xfId="0" applyFont="1" applyFill="1" applyBorder="1"/>
    <xf numFmtId="0" fontId="8" fillId="0" borderId="9" xfId="0" applyFont="1" applyBorder="1"/>
    <xf numFmtId="3" fontId="8" fillId="2" borderId="9" xfId="0" applyNumberFormat="1" applyFont="1" applyFill="1" applyBorder="1"/>
    <xf numFmtId="3" fontId="8" fillId="2" borderId="0" xfId="0" applyNumberFormat="1" applyFont="1" applyFill="1"/>
    <xf numFmtId="3" fontId="8" fillId="2" borderId="10" xfId="0" applyNumberFormat="1" applyFont="1" applyFill="1" applyBorder="1"/>
    <xf numFmtId="0" fontId="0" fillId="0" borderId="5" xfId="0" applyBorder="1" applyAlignment="1">
      <alignment horizontal="right"/>
    </xf>
    <xf numFmtId="2" fontId="8" fillId="2" borderId="10" xfId="0" applyNumberFormat="1" applyFont="1" applyFill="1" applyBorder="1"/>
    <xf numFmtId="167" fontId="8" fillId="2" borderId="10" xfId="0" applyNumberFormat="1" applyFont="1" applyFill="1" applyBorder="1"/>
    <xf numFmtId="0" fontId="12" fillId="0" borderId="0" xfId="2" applyFont="1" applyAlignment="1">
      <alignment horizontal="center" wrapText="1"/>
    </xf>
    <xf numFmtId="0" fontId="3" fillId="0" borderId="0" xfId="0" applyFont="1" applyAlignment="1">
      <alignment horizontal="center" wrapText="1"/>
    </xf>
    <xf numFmtId="2" fontId="4" fillId="0" borderId="0" xfId="0" applyNumberFormat="1" applyFont="1" applyBorder="1" applyAlignment="1">
      <alignment horizontal="left"/>
    </xf>
    <xf numFmtId="11" fontId="3" fillId="0" borderId="0" xfId="0" applyNumberFormat="1" applyFont="1" applyBorder="1"/>
    <xf numFmtId="0" fontId="0" fillId="0" borderId="0" xfId="0" applyBorder="1"/>
    <xf numFmtId="0" fontId="15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/>
    </xf>
    <xf numFmtId="0" fontId="15" fillId="0" borderId="23" xfId="0" applyFont="1" applyBorder="1" applyAlignment="1">
      <alignment horizontal="right"/>
    </xf>
    <xf numFmtId="2" fontId="15" fillId="0" borderId="24" xfId="0" applyNumberFormat="1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2" fontId="15" fillId="0" borderId="23" xfId="0" applyNumberFormat="1" applyFont="1" applyBorder="1" applyAlignment="1">
      <alignment horizontal="right"/>
    </xf>
    <xf numFmtId="2" fontId="15" fillId="0" borderId="25" xfId="0" applyNumberFormat="1" applyFont="1" applyBorder="1" applyAlignment="1">
      <alignment horizontal="right"/>
    </xf>
    <xf numFmtId="2" fontId="15" fillId="0" borderId="26" xfId="0" applyNumberFormat="1" applyFont="1" applyBorder="1" applyAlignment="1">
      <alignment horizontal="left"/>
    </xf>
    <xf numFmtId="9" fontId="0" fillId="2" borderId="0" xfId="0" applyNumberFormat="1" applyFill="1" applyBorder="1"/>
    <xf numFmtId="0" fontId="0" fillId="2" borderId="0" xfId="0" applyFill="1" applyBorder="1"/>
    <xf numFmtId="164" fontId="8" fillId="3" borderId="0" xfId="0" applyNumberFormat="1" applyFont="1" applyFill="1" applyBorder="1"/>
    <xf numFmtId="0" fontId="8" fillId="2" borderId="9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/>
    <xf numFmtId="164" fontId="8" fillId="2" borderId="9" xfId="0" applyNumberFormat="1" applyFont="1" applyFill="1" applyBorder="1"/>
    <xf numFmtId="1" fontId="8" fillId="2" borderId="10" xfId="0" applyNumberFormat="1" applyFont="1" applyFill="1" applyBorder="1"/>
    <xf numFmtId="2" fontId="0" fillId="3" borderId="0" xfId="0" applyNumberFormat="1" applyFill="1" applyBorder="1"/>
    <xf numFmtId="0" fontId="0" fillId="3" borderId="0" xfId="0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3" fillId="0" borderId="0" xfId="0" applyFont="1" applyBorder="1"/>
    <xf numFmtId="0" fontId="0" fillId="0" borderId="30" xfId="0" applyBorder="1"/>
    <xf numFmtId="0" fontId="7" fillId="0" borderId="0" xfId="1" applyBorder="1"/>
    <xf numFmtId="0" fontId="0" fillId="0" borderId="31" xfId="0" applyBorder="1"/>
    <xf numFmtId="0" fontId="0" fillId="0" borderId="32" xfId="0" applyBorder="1"/>
    <xf numFmtId="0" fontId="0" fillId="0" borderId="0" xfId="0" applyFont="1" applyBorder="1"/>
    <xf numFmtId="0" fontId="0" fillId="0" borderId="0" xfId="0" applyFill="1" applyBorder="1"/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05686132948833"/>
          <c:y val="3.1120431110550496E-2"/>
          <c:w val="0.76463814274693154"/>
          <c:h val="0.75448088108196831"/>
        </c:manualLayout>
      </c:layout>
      <c:scatterChart>
        <c:scatterStyle val="lineMarker"/>
        <c:varyColors val="0"/>
        <c:ser>
          <c:idx val="4"/>
          <c:order val="0"/>
          <c:tx>
            <c:v>SCC_acc high</c:v>
          </c:tx>
          <c:spPr>
            <a:ln w="3175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'method 1'!$B$40:$B$41</c:f>
              <c:numCache>
                <c:formatCode>0.00</c:formatCode>
                <c:ptCount val="2"/>
                <c:pt idx="0">
                  <c:v>1</c:v>
                </c:pt>
                <c:pt idx="1">
                  <c:v>10000</c:v>
                </c:pt>
              </c:numCache>
            </c:numRef>
          </c:xVal>
          <c:yVal>
            <c:numRef>
              <c:f>'method 1'!$C$40:$C$41</c:f>
              <c:numCache>
                <c:formatCode>0.00</c:formatCode>
                <c:ptCount val="2"/>
                <c:pt idx="0">
                  <c:v>0.93416922343625364</c:v>
                </c:pt>
                <c:pt idx="1">
                  <c:v>9341.6922343625374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CF6-4DB5-AE27-E315B75A617B}"/>
            </c:ext>
          </c:extLst>
        </c:ser>
        <c:ser>
          <c:idx val="0"/>
          <c:order val="1"/>
          <c:tx>
            <c:v>SCC_acc low</c:v>
          </c:tx>
          <c:spPr>
            <a:ln w="38100" cap="rnd">
              <a:solidFill>
                <a:srgbClr val="0070C0"/>
              </a:solidFill>
              <a:prstDash val="sysDot"/>
              <a:round/>
            </a:ln>
            <a:effectLst/>
          </c:spPr>
          <c:marker>
            <c:symbol val="none"/>
          </c:marker>
          <c:trendline>
            <c:spPr>
              <a:ln w="31750" cap="rnd">
                <a:noFill/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'method 1'!$B$43:$B$44</c:f>
              <c:numCache>
                <c:formatCode>0.00</c:formatCode>
                <c:ptCount val="2"/>
                <c:pt idx="0">
                  <c:v>1</c:v>
                </c:pt>
                <c:pt idx="1">
                  <c:v>10000</c:v>
                </c:pt>
              </c:numCache>
            </c:numRef>
          </c:xVal>
          <c:yVal>
            <c:numRef>
              <c:f>'method 1'!$C$43:$C$44</c:f>
              <c:numCache>
                <c:formatCode>0.00</c:formatCode>
                <c:ptCount val="2"/>
                <c:pt idx="0">
                  <c:v>0.16004778593708005</c:v>
                </c:pt>
                <c:pt idx="1">
                  <c:v>1600.4778593708006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F6-4DB5-AE27-E315B75A617B}"/>
            </c:ext>
          </c:extLst>
        </c:ser>
        <c:ser>
          <c:idx val="3"/>
          <c:order val="3"/>
          <c:tx>
            <c:v>SCC_real</c:v>
          </c:tx>
          <c:spPr>
            <a:ln w="317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'method 1'!$B$34:$B$38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250</c:v>
                </c:pt>
                <c:pt idx="3">
                  <c:v>250</c:v>
                </c:pt>
                <c:pt idx="4">
                  <c:v>150</c:v>
                </c:pt>
              </c:numCache>
            </c:numRef>
          </c:xVal>
          <c:yVal>
            <c:numRef>
              <c:f>'method 1'!$C$34:$C$38</c:f>
              <c:numCache>
                <c:formatCode>0.00</c:formatCode>
                <c:ptCount val="5"/>
                <c:pt idx="0">
                  <c:v>81.25</c:v>
                </c:pt>
                <c:pt idx="1">
                  <c:v>333.33333333333331</c:v>
                </c:pt>
                <c:pt idx="2">
                  <c:v>333.33333333333331</c:v>
                </c:pt>
                <c:pt idx="3">
                  <c:v>81.25</c:v>
                </c:pt>
                <c:pt idx="4">
                  <c:v>81.25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CF6-4DB5-AE27-E315B75A6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104736"/>
        <c:axId val="441107088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v>Your energy storage system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triangle"/>
                  <c:size val="20"/>
                  <c:spPr>
                    <a:solidFill>
                      <a:srgbClr val="00B050"/>
                    </a:solidFill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spPr>
                      <a:solidFill>
                        <a:srgbClr val="92D050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800" b="0" i="0" u="none" strike="noStrike" kern="1200" baseline="0">
                            <a:solidFill>
                              <a:schemeClr val="tx1">
                                <a:lumMod val="75000"/>
                                <a:lumOff val="25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de-DE"/>
                      </a:p>
                    </c:txPr>
                    <c:dLblPos val="b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xmlns:c16="http://schemas.microsoft.com/office/drawing/2014/chart" uri="{C3380CC4-5D6E-409C-BE32-E72D297353CC}">
                        <c16:uniqueId val="{00000005-ACF6-4DB5-AE27-E315B75A617B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dLblPos val="b"/>
                  <c:showLegendKey val="0"/>
                  <c:showVal val="1"/>
                  <c:showCatName val="1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>
                      <c:ext uri="{02D57815-91ED-43cb-92C2-25804820EDAC}">
                        <c15:formulaRef>
                          <c15:sqref>'method 1'!$F$14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'method 1'!$F$27</c15:sqref>
                        </c15:formulaRef>
                      </c:ext>
                    </c:extLst>
                    <c:numCache>
                      <c:formatCode>0.00</c:formatCode>
                      <c:ptCount val="1"/>
                      <c:pt idx="0">
                        <c:v>81.25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6-ACF6-4DB5-AE27-E315B75A617B}"/>
                  </c:ext>
                </c:extLst>
              </c15:ser>
            </c15:filteredScatterSeries>
          </c:ext>
        </c:extLst>
      </c:scatterChart>
      <c:valAx>
        <c:axId val="441104736"/>
        <c:scaling>
          <c:logBase val="10"/>
          <c:orientation val="minMax"/>
          <c:max val="1000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800" i="1">
                    <a:solidFill>
                      <a:sysClr val="windowText" lastClr="000000"/>
                    </a:solidFill>
                  </a:rPr>
                  <a:t>N</a:t>
                </a:r>
                <a:r>
                  <a:rPr lang="de-DE" sz="1800" baseline="-25000">
                    <a:solidFill>
                      <a:sysClr val="windowText" lastClr="000000"/>
                    </a:solidFill>
                  </a:rPr>
                  <a:t>cycles</a:t>
                </a:r>
                <a:r>
                  <a:rPr lang="de-DE" sz="1800">
                    <a:solidFill>
                      <a:sysClr val="windowText" lastClr="000000"/>
                    </a:solidFill>
                  </a:rPr>
                  <a:t> / </a:t>
                </a:r>
                <a:r>
                  <a:rPr lang="de-DE" sz="1800" b="0" i="0" u="none" strike="noStrike" kern="1200" baseline="0">
                    <a:solidFill>
                      <a:sysClr val="windowText" lastClr="000000"/>
                    </a:solidFill>
                  </a:rPr>
                  <a:t>a</a:t>
                </a:r>
                <a:r>
                  <a:rPr lang="de-DE" sz="1800" b="0" i="0" u="none" strike="noStrike" kern="1200" baseline="30000">
                    <a:solidFill>
                      <a:sysClr val="windowText" lastClr="000000"/>
                    </a:solidFill>
                  </a:rPr>
                  <a:t>-1</a:t>
                </a:r>
                <a:r>
                  <a:rPr lang="de-DE" sz="1800" baseline="0">
                    <a:solidFill>
                      <a:sysClr val="windowText" lastClr="000000"/>
                    </a:solidFill>
                  </a:rPr>
                  <a:t> </a:t>
                </a:r>
                <a:endParaRPr lang="de-DE" sz="18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1107088"/>
        <c:crosses val="autoZero"/>
        <c:crossBetween val="midCat"/>
      </c:valAx>
      <c:valAx>
        <c:axId val="441107088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800" i="1">
                    <a:solidFill>
                      <a:sysClr val="windowText" lastClr="000000"/>
                    </a:solidFill>
                  </a:rPr>
                  <a:t>SCC</a:t>
                </a:r>
                <a:r>
                  <a:rPr lang="de-DE" sz="1800" baseline="-25000">
                    <a:solidFill>
                      <a:sysClr val="windowText" lastClr="000000"/>
                    </a:solidFill>
                  </a:rPr>
                  <a:t>acc</a:t>
                </a:r>
                <a:r>
                  <a:rPr lang="de-DE" sz="1800">
                    <a:solidFill>
                      <a:sysClr val="windowText" lastClr="000000"/>
                    </a:solidFill>
                  </a:rPr>
                  <a:t> / €·kWh</a:t>
                </a:r>
                <a:r>
                  <a:rPr lang="de-DE" sz="1800" baseline="30000">
                    <a:solidFill>
                      <a:sysClr val="windowText" lastClr="000000"/>
                    </a:solidFill>
                  </a:rPr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11047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05686132948833"/>
          <c:y val="3.1120431110550496E-2"/>
          <c:w val="0.76463814274693154"/>
          <c:h val="0.75448088108196831"/>
        </c:manualLayout>
      </c:layout>
      <c:scatterChart>
        <c:scatterStyle val="lineMarker"/>
        <c:varyColors val="0"/>
        <c:ser>
          <c:idx val="4"/>
          <c:order val="0"/>
          <c:tx>
            <c:v>SCC_acc high</c:v>
          </c:tx>
          <c:spPr>
            <a:ln w="3175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'method 2'!$B$48:$B$49</c:f>
              <c:numCache>
                <c:formatCode>0.00</c:formatCode>
                <c:ptCount val="2"/>
                <c:pt idx="0">
                  <c:v>1</c:v>
                </c:pt>
                <c:pt idx="1">
                  <c:v>10000</c:v>
                </c:pt>
              </c:numCache>
            </c:numRef>
          </c:xVal>
          <c:yVal>
            <c:numRef>
              <c:f>'method 2'!$C$48:$C$49</c:f>
              <c:numCache>
                <c:formatCode>0.00</c:formatCode>
                <c:ptCount val="2"/>
                <c:pt idx="0">
                  <c:v>1.0099560126607172</c:v>
                </c:pt>
                <c:pt idx="1">
                  <c:v>10099.560126607172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D6D-46FC-8AC6-C51E5A036774}"/>
            </c:ext>
          </c:extLst>
        </c:ser>
        <c:ser>
          <c:idx val="0"/>
          <c:order val="1"/>
          <c:tx>
            <c:v>SCC_acc low</c:v>
          </c:tx>
          <c:spPr>
            <a:ln w="38100" cap="rnd">
              <a:solidFill>
                <a:srgbClr val="0070C0"/>
              </a:solidFill>
              <a:prstDash val="sysDot"/>
              <a:round/>
            </a:ln>
            <a:effectLst/>
          </c:spPr>
          <c:marker>
            <c:symbol val="none"/>
          </c:marker>
          <c:trendline>
            <c:spPr>
              <a:ln w="31750" cap="rnd">
                <a:noFill/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'method 2'!$B$51:$B$52</c:f>
              <c:numCache>
                <c:formatCode>0.00</c:formatCode>
                <c:ptCount val="2"/>
                <c:pt idx="0">
                  <c:v>1</c:v>
                </c:pt>
                <c:pt idx="1">
                  <c:v>10000</c:v>
                </c:pt>
              </c:numCache>
            </c:numRef>
          </c:xVal>
          <c:yVal>
            <c:numRef>
              <c:f>'method 2'!$C$51:$C$52</c:f>
              <c:numCache>
                <c:formatCode>0.00</c:formatCode>
                <c:ptCount val="2"/>
                <c:pt idx="0">
                  <c:v>0.19900060363119637</c:v>
                </c:pt>
                <c:pt idx="1">
                  <c:v>1990.0060363119635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6D-46FC-8AC6-C51E5A036774}"/>
            </c:ext>
          </c:extLst>
        </c:ser>
        <c:ser>
          <c:idx val="3"/>
          <c:order val="3"/>
          <c:tx>
            <c:v>SCC_real</c:v>
          </c:tx>
          <c:spPr>
            <a:ln w="317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'method 2'!$B$42:$B$46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250</c:v>
                </c:pt>
                <c:pt idx="3">
                  <c:v>250</c:v>
                </c:pt>
                <c:pt idx="4">
                  <c:v>150</c:v>
                </c:pt>
              </c:numCache>
            </c:numRef>
          </c:xVal>
          <c:yVal>
            <c:numRef>
              <c:f>'method 2'!$C$42:$C$46</c:f>
              <c:numCache>
                <c:formatCode>0.00</c:formatCode>
                <c:ptCount val="5"/>
                <c:pt idx="0">
                  <c:v>68.75</c:v>
                </c:pt>
                <c:pt idx="1">
                  <c:v>316.66666666666669</c:v>
                </c:pt>
                <c:pt idx="2">
                  <c:v>316.66666666666669</c:v>
                </c:pt>
                <c:pt idx="3">
                  <c:v>68.75</c:v>
                </c:pt>
                <c:pt idx="4">
                  <c:v>68.75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6D-46FC-8AC6-C51E5A036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104736"/>
        <c:axId val="441107088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v>Your energy storage system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triangle"/>
                  <c:size val="20"/>
                  <c:spPr>
                    <a:solidFill>
                      <a:srgbClr val="00B050"/>
                    </a:solidFill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spPr>
                      <a:solidFill>
                        <a:srgbClr val="92D050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800" b="0" i="0" u="none" strike="noStrike" kern="1200" baseline="0">
                            <a:solidFill>
                              <a:schemeClr val="tx1">
                                <a:lumMod val="75000"/>
                                <a:lumOff val="25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de-DE"/>
                      </a:p>
                    </c:txPr>
                    <c:dLblPos val="b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xmlns:c16="http://schemas.microsoft.com/office/drawing/2014/chart" uri="{C3380CC4-5D6E-409C-BE32-E72D297353CC}">
                        <c16:uniqueId val="{00000005-3D6D-46FC-8AC6-C51E5A036774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dLblPos val="b"/>
                  <c:showLegendKey val="0"/>
                  <c:showVal val="1"/>
                  <c:showCatName val="1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>
                      <c:ext uri="{02D57815-91ED-43cb-92C2-25804820EDAC}">
                        <c15:formulaRef>
                          <c15:sqref>'method 2'!$F$20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'method 2'!$F$35</c15:sqref>
                        </c15:formulaRef>
                      </c:ext>
                    </c:extLst>
                    <c:numCache>
                      <c:formatCode>0.00</c:formatCode>
                      <c:ptCount val="1"/>
                      <c:pt idx="0">
                        <c:v>68.75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6-3D6D-46FC-8AC6-C51E5A036774}"/>
                  </c:ext>
                </c:extLst>
              </c15:ser>
            </c15:filteredScatterSeries>
          </c:ext>
        </c:extLst>
      </c:scatterChart>
      <c:valAx>
        <c:axId val="441104736"/>
        <c:scaling>
          <c:logBase val="10"/>
          <c:orientation val="minMax"/>
          <c:max val="1000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800" i="1">
                    <a:solidFill>
                      <a:sysClr val="windowText" lastClr="000000"/>
                    </a:solidFill>
                  </a:rPr>
                  <a:t>N</a:t>
                </a:r>
                <a:r>
                  <a:rPr lang="de-DE" sz="1800" baseline="-25000">
                    <a:solidFill>
                      <a:sysClr val="windowText" lastClr="000000"/>
                    </a:solidFill>
                  </a:rPr>
                  <a:t>cycles</a:t>
                </a:r>
                <a:r>
                  <a:rPr lang="de-DE" sz="1800">
                    <a:solidFill>
                      <a:sysClr val="windowText" lastClr="000000"/>
                    </a:solidFill>
                  </a:rPr>
                  <a:t> / </a:t>
                </a:r>
                <a:r>
                  <a:rPr lang="de-DE" sz="1800" b="0" i="0" u="none" strike="noStrike" kern="1200" baseline="0">
                    <a:solidFill>
                      <a:sysClr val="windowText" lastClr="000000"/>
                    </a:solidFill>
                  </a:rPr>
                  <a:t>a</a:t>
                </a:r>
                <a:r>
                  <a:rPr lang="de-DE" sz="1800" b="0" i="0" u="none" strike="noStrike" kern="1200" baseline="30000">
                    <a:solidFill>
                      <a:sysClr val="windowText" lastClr="000000"/>
                    </a:solidFill>
                  </a:rPr>
                  <a:t>-1</a:t>
                </a:r>
                <a:r>
                  <a:rPr lang="de-DE" sz="1800" baseline="0">
                    <a:solidFill>
                      <a:sysClr val="windowText" lastClr="000000"/>
                    </a:solidFill>
                  </a:rPr>
                  <a:t> </a:t>
                </a:r>
                <a:endParaRPr lang="de-DE" sz="18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1107088"/>
        <c:crosses val="autoZero"/>
        <c:crossBetween val="midCat"/>
      </c:valAx>
      <c:valAx>
        <c:axId val="441107088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800" i="1">
                    <a:solidFill>
                      <a:sysClr val="windowText" lastClr="000000"/>
                    </a:solidFill>
                  </a:rPr>
                  <a:t>SCC</a:t>
                </a:r>
                <a:r>
                  <a:rPr lang="de-DE" sz="1800" baseline="-25000">
                    <a:solidFill>
                      <a:sysClr val="windowText" lastClr="000000"/>
                    </a:solidFill>
                  </a:rPr>
                  <a:t>acc</a:t>
                </a:r>
                <a:r>
                  <a:rPr lang="de-DE" sz="1800">
                    <a:solidFill>
                      <a:sysClr val="windowText" lastClr="000000"/>
                    </a:solidFill>
                  </a:rPr>
                  <a:t> / €·kWh</a:t>
                </a:r>
                <a:r>
                  <a:rPr lang="de-DE" sz="1800" baseline="30000">
                    <a:solidFill>
                      <a:sysClr val="windowText" lastClr="000000"/>
                    </a:solidFill>
                  </a:rPr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11047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05686132948833"/>
          <c:y val="3.1120431110550496E-2"/>
          <c:w val="0.76463814274693154"/>
          <c:h val="0.75448088108196831"/>
        </c:manualLayout>
      </c:layout>
      <c:scatterChart>
        <c:scatterStyle val="lineMarker"/>
        <c:varyColors val="0"/>
        <c:ser>
          <c:idx val="4"/>
          <c:order val="0"/>
          <c:tx>
            <c:v>SCC_acc high</c:v>
          </c:tx>
          <c:spPr>
            <a:ln w="3175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'method 3'!$B$50:$B$51</c:f>
              <c:numCache>
                <c:formatCode>0.00</c:formatCode>
                <c:ptCount val="2"/>
                <c:pt idx="0">
                  <c:v>1</c:v>
                </c:pt>
                <c:pt idx="1">
                  <c:v>10000</c:v>
                </c:pt>
              </c:numCache>
            </c:numRef>
          </c:xVal>
          <c:yVal>
            <c:numRef>
              <c:f>'method 3'!$C$50:$C$51</c:f>
              <c:numCache>
                <c:formatCode>0.00</c:formatCode>
                <c:ptCount val="2"/>
                <c:pt idx="0">
                  <c:v>1.2071695153861488</c:v>
                </c:pt>
                <c:pt idx="1">
                  <c:v>12071.695153861487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190-4CD0-8EC8-99FE53005708}"/>
            </c:ext>
          </c:extLst>
        </c:ser>
        <c:ser>
          <c:idx val="0"/>
          <c:order val="1"/>
          <c:tx>
            <c:v>SCC_acc low</c:v>
          </c:tx>
          <c:spPr>
            <a:ln w="38100" cap="rnd">
              <a:solidFill>
                <a:srgbClr val="0070C0"/>
              </a:solidFill>
              <a:prstDash val="sysDot"/>
              <a:round/>
            </a:ln>
            <a:effectLst/>
          </c:spPr>
          <c:marker>
            <c:symbol val="none"/>
          </c:marker>
          <c:trendline>
            <c:spPr>
              <a:ln w="31750" cap="rnd">
                <a:noFill/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'method 3'!$B$53:$B$54</c:f>
              <c:numCache>
                <c:formatCode>0.00</c:formatCode>
                <c:ptCount val="2"/>
                <c:pt idx="0">
                  <c:v>1</c:v>
                </c:pt>
                <c:pt idx="1">
                  <c:v>10000</c:v>
                </c:pt>
              </c:numCache>
            </c:numRef>
          </c:xVal>
          <c:yVal>
            <c:numRef>
              <c:f>'method 3'!$C$53:$C$54</c:f>
              <c:numCache>
                <c:formatCode>0.00</c:formatCode>
                <c:ptCount val="2"/>
                <c:pt idx="0">
                  <c:v>0.62045977326550728</c:v>
                </c:pt>
                <c:pt idx="1">
                  <c:v>6204.5977326550728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90-4CD0-8EC8-99FE53005708}"/>
            </c:ext>
          </c:extLst>
        </c:ser>
        <c:ser>
          <c:idx val="3"/>
          <c:order val="3"/>
          <c:tx>
            <c:v>SCC_real</c:v>
          </c:tx>
          <c:spPr>
            <a:ln w="317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'method 3'!$B$44:$B$48</c:f>
              <c:numCache>
                <c:formatCode>General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250</c:v>
                </c:pt>
                <c:pt idx="3">
                  <c:v>250</c:v>
                </c:pt>
                <c:pt idx="4">
                  <c:v>150</c:v>
                </c:pt>
              </c:numCache>
            </c:numRef>
          </c:xVal>
          <c:yVal>
            <c:numRef>
              <c:f>'method 3'!$C$44:$C$48</c:f>
              <c:numCache>
                <c:formatCode>0.00</c:formatCode>
                <c:ptCount val="5"/>
                <c:pt idx="0">
                  <c:v>78.75</c:v>
                </c:pt>
                <c:pt idx="1">
                  <c:v>366.66666666666669</c:v>
                </c:pt>
                <c:pt idx="2">
                  <c:v>366.66666666666669</c:v>
                </c:pt>
                <c:pt idx="3">
                  <c:v>78.75</c:v>
                </c:pt>
                <c:pt idx="4">
                  <c:v>78.75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90-4CD0-8EC8-99FE53005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104736"/>
        <c:axId val="441107088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v>Your energy storage system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triangle"/>
                  <c:size val="20"/>
                  <c:spPr>
                    <a:solidFill>
                      <a:srgbClr val="00B050"/>
                    </a:solidFill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spPr>
                      <a:solidFill>
                        <a:srgbClr val="92D050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800" b="0" i="0" u="none" strike="noStrike" kern="1200" baseline="0">
                            <a:solidFill>
                              <a:schemeClr val="tx1">
                                <a:lumMod val="75000"/>
                                <a:lumOff val="25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de-DE"/>
                      </a:p>
                    </c:txPr>
                    <c:dLblPos val="b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xmlns:c16="http://schemas.microsoft.com/office/drawing/2014/chart" uri="{C3380CC4-5D6E-409C-BE32-E72D297353CC}">
                        <c16:uniqueId val="{00000003-6190-4CD0-8EC8-99FE53005708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dLblPos val="b"/>
                  <c:showLegendKey val="0"/>
                  <c:showVal val="1"/>
                  <c:showCatName val="1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Ref>
                    <c:extLst>
                      <c:ext uri="{02D57815-91ED-43cb-92C2-25804820EDAC}">
                        <c15:formulaRef>
                          <c15:sqref>'method 3'!$F$22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'method 3'!$F$37</c15:sqref>
                        </c15:formulaRef>
                      </c:ext>
                    </c:extLst>
                    <c:numCache>
                      <c:formatCode>0.00</c:formatCode>
                      <c:ptCount val="1"/>
                      <c:pt idx="0">
                        <c:v>78.75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6190-4CD0-8EC8-99FE53005708}"/>
                  </c:ext>
                </c:extLst>
              </c15:ser>
            </c15:filteredScatterSeries>
          </c:ext>
        </c:extLst>
      </c:scatterChart>
      <c:valAx>
        <c:axId val="441104736"/>
        <c:scaling>
          <c:logBase val="10"/>
          <c:orientation val="minMax"/>
          <c:max val="1000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800" i="1">
                    <a:solidFill>
                      <a:sysClr val="windowText" lastClr="000000"/>
                    </a:solidFill>
                  </a:rPr>
                  <a:t>N</a:t>
                </a:r>
                <a:r>
                  <a:rPr lang="de-DE" sz="1800" baseline="-25000">
                    <a:solidFill>
                      <a:sysClr val="windowText" lastClr="000000"/>
                    </a:solidFill>
                  </a:rPr>
                  <a:t>cycles</a:t>
                </a:r>
                <a:r>
                  <a:rPr lang="de-DE" sz="1800">
                    <a:solidFill>
                      <a:sysClr val="windowText" lastClr="000000"/>
                    </a:solidFill>
                  </a:rPr>
                  <a:t> / </a:t>
                </a:r>
                <a:r>
                  <a:rPr lang="de-DE" sz="1800" b="0" i="0" u="none" strike="noStrike" kern="1200" baseline="0">
                    <a:solidFill>
                      <a:sysClr val="windowText" lastClr="000000"/>
                    </a:solidFill>
                  </a:rPr>
                  <a:t>a</a:t>
                </a:r>
                <a:r>
                  <a:rPr lang="de-DE" sz="1800" b="0" i="0" u="none" strike="noStrike" kern="1200" baseline="30000">
                    <a:solidFill>
                      <a:sysClr val="windowText" lastClr="000000"/>
                    </a:solidFill>
                  </a:rPr>
                  <a:t>-1</a:t>
                </a:r>
                <a:r>
                  <a:rPr lang="de-DE" sz="1800" baseline="0">
                    <a:solidFill>
                      <a:sysClr val="windowText" lastClr="000000"/>
                    </a:solidFill>
                  </a:rPr>
                  <a:t> </a:t>
                </a:r>
                <a:endParaRPr lang="de-DE" sz="18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1107088"/>
        <c:crosses val="autoZero"/>
        <c:crossBetween val="midCat"/>
      </c:valAx>
      <c:valAx>
        <c:axId val="441107088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800" i="1">
                    <a:solidFill>
                      <a:sysClr val="windowText" lastClr="000000"/>
                    </a:solidFill>
                  </a:rPr>
                  <a:t>SCC</a:t>
                </a:r>
                <a:r>
                  <a:rPr lang="de-DE" sz="1800" baseline="-25000">
                    <a:solidFill>
                      <a:sysClr val="windowText" lastClr="000000"/>
                    </a:solidFill>
                  </a:rPr>
                  <a:t>acc</a:t>
                </a:r>
                <a:r>
                  <a:rPr lang="de-DE" sz="1800">
                    <a:solidFill>
                      <a:sysClr val="windowText" lastClr="000000"/>
                    </a:solidFill>
                  </a:rPr>
                  <a:t> / €·kWh</a:t>
                </a:r>
                <a:r>
                  <a:rPr lang="de-DE" sz="1800" baseline="30000">
                    <a:solidFill>
                      <a:sysClr val="windowText" lastClr="000000"/>
                    </a:solidFill>
                  </a:rPr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.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11047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5780</xdr:colOff>
      <xdr:row>2</xdr:row>
      <xdr:rowOff>197245</xdr:rowOff>
    </xdr:from>
    <xdr:to>
      <xdr:col>16</xdr:col>
      <xdr:colOff>594129</xdr:colOff>
      <xdr:row>31</xdr:row>
      <xdr:rowOff>55470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E346D46-DE26-4DB7-A475-228B1E2DA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2542761</xdr:colOff>
      <xdr:row>15</xdr:row>
      <xdr:rowOff>113350</xdr:rowOff>
    </xdr:from>
    <xdr:to>
      <xdr:col>8</xdr:col>
      <xdr:colOff>278</xdr:colOff>
      <xdr:row>15</xdr:row>
      <xdr:rowOff>113350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5781261" y="3012263"/>
          <a:ext cx="3909669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474330</xdr:colOff>
      <xdr:row>25</xdr:row>
      <xdr:rowOff>88274</xdr:rowOff>
    </xdr:from>
    <xdr:ext cx="1306703" cy="46269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8E0111FE-7CE3-4B36-B8B0-381BD910CBE5}"/>
                </a:ext>
              </a:extLst>
            </xdr:cNvPr>
            <xdr:cNvSpPr txBox="1"/>
          </xdr:nvSpPr>
          <xdr:spPr>
            <a:xfrm>
              <a:off x="672157" y="4989986"/>
              <a:ext cx="1306703" cy="462691"/>
            </a:xfrm>
            <a:prstGeom prst="rect">
              <a:avLst/>
            </a:prstGeom>
            <a:solidFill>
              <a:sysClr val="window" lastClr="FFFFFF"/>
            </a:solidFill>
            <a:ln w="28575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de-DE" sz="16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de-DE" sz="1600" b="0" i="1">
                            <a:latin typeface="Cambria Math" panose="02040503050406030204" pitchFamily="18" charset="0"/>
                          </a:rPr>
                          <m:t>𝑆𝐶𝐶</m:t>
                        </m:r>
                      </m:e>
                      <m:sub>
                        <m:r>
                          <m:rPr>
                            <m:sty m:val="p"/>
                          </m:rPr>
                          <a:rPr lang="de-DE" sz="1600" b="0" i="0">
                            <a:latin typeface="Cambria Math" panose="02040503050406030204" pitchFamily="18" charset="0"/>
                          </a:rPr>
                          <m:t>real</m:t>
                        </m:r>
                      </m:sub>
                    </m:sSub>
                    <m:r>
                      <a:rPr lang="de-DE" sz="160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</a:rPr>
                          <m:t>𝐼𝑁𝐶</m:t>
                        </m:r>
                      </m:num>
                      <m:den>
                        <m:r>
                          <a:rPr lang="de-DE" sz="160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</a:rPr>
                          <m:t>𝑆</m:t>
                        </m:r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</a:rPr>
                          <m:t>𝐶</m:t>
                        </m:r>
                      </m:den>
                    </m:f>
                  </m:oMath>
                </m:oMathPara>
              </a14:m>
              <a:endParaRPr lang="de-DE" sz="1600"/>
            </a:p>
          </xdr:txBody>
        </xdr:sp>
      </mc:Choice>
      <mc:Fallback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8E0111FE-7CE3-4B36-B8B0-381BD910CBE5}"/>
                </a:ext>
              </a:extLst>
            </xdr:cNvPr>
            <xdr:cNvSpPr txBox="1"/>
          </xdr:nvSpPr>
          <xdr:spPr>
            <a:xfrm>
              <a:off x="672157" y="4989986"/>
              <a:ext cx="1306703" cy="462691"/>
            </a:xfrm>
            <a:prstGeom prst="rect">
              <a:avLst/>
            </a:prstGeom>
            <a:solidFill>
              <a:sysClr val="window" lastClr="FFFFFF"/>
            </a:solidFill>
            <a:ln w="28575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600" i="0">
                  <a:latin typeface="Cambria Math" panose="02040503050406030204" pitchFamily="18" charset="0"/>
                </a:rPr>
                <a:t>〖</a:t>
              </a:r>
              <a:r>
                <a:rPr lang="de-DE" sz="1600" b="0" i="0">
                  <a:latin typeface="Cambria Math" panose="02040503050406030204" pitchFamily="18" charset="0"/>
                </a:rPr>
                <a:t>𝑆𝐶𝐶〗_real</a:t>
              </a:r>
              <a:r>
                <a:rPr lang="de-DE" sz="1600" i="0">
                  <a:latin typeface="Cambria Math" panose="02040503050406030204" pitchFamily="18" charset="0"/>
                </a:rPr>
                <a:t>=</a:t>
              </a:r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𝐼𝑁𝐶/</a:t>
              </a:r>
              <a:r>
                <a:rPr lang="de-DE" sz="160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𝑆</a:t>
              </a:r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𝐶</a:t>
              </a:r>
              <a:endParaRPr lang="de-DE" sz="1600"/>
            </a:p>
          </xdr:txBody>
        </xdr:sp>
      </mc:Fallback>
    </mc:AlternateContent>
    <xdr:clientData/>
  </xdr:oneCellAnchor>
  <xdr:oneCellAnchor>
    <xdr:from>
      <xdr:col>1</xdr:col>
      <xdr:colOff>475376</xdr:colOff>
      <xdr:row>8</xdr:row>
      <xdr:rowOff>78957</xdr:rowOff>
    </xdr:from>
    <xdr:ext cx="1691232" cy="517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E2DF9E86-9209-4103-A12D-0CAE1BBA9AF3}"/>
                </a:ext>
              </a:extLst>
            </xdr:cNvPr>
            <xdr:cNvSpPr txBox="1"/>
          </xdr:nvSpPr>
          <xdr:spPr>
            <a:xfrm>
              <a:off x="673203" y="1602957"/>
              <a:ext cx="1691232" cy="517770"/>
            </a:xfrm>
            <a:prstGeom prst="rect">
              <a:avLst/>
            </a:prstGeom>
            <a:solidFill>
              <a:sysClr val="window" lastClr="FFFFFF"/>
            </a:solidFill>
            <a:ln w="28575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de-DE" sz="1600" b="0" i="1">
                        <a:solidFill>
                          <a:sysClr val="windowText" lastClr="000000"/>
                        </a:solidFill>
                        <a:latin typeface="Cambria Math" panose="02040503050406030204" pitchFamily="18" charset="0"/>
                      </a:rPr>
                      <m:t>𝐴𝑁𝐹</m:t>
                    </m:r>
                    <m:r>
                      <a:rPr lang="de-DE" sz="1600" i="0">
                        <a:solidFill>
                          <a:sysClr val="windowText" lastClr="0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60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</m:t>
                            </m:r>
                            <m:r>
                              <a:rPr lang="de-DE" sz="160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+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</m:sSup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num>
                      <m:den>
                        <m:sSup>
                          <m:sSupPr>
                            <m:ctrlP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</m:t>
                            </m:r>
                            <m:r>
                              <a:rPr lang="de-DE" sz="160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+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</m:sup>
                        </m:sSup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−1</m:t>
                        </m:r>
                      </m:den>
                    </m:f>
                  </m:oMath>
                </m:oMathPara>
              </a14:m>
              <a:endParaRPr lang="de-DE" sz="1600">
                <a:solidFill>
                  <a:sysClr val="windowText" lastClr="000000"/>
                </a:solidFill>
              </a:endParaRPr>
            </a:p>
          </xdr:txBody>
        </xdr:sp>
      </mc:Choice>
      <mc:Fallback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E2DF9E86-9209-4103-A12D-0CAE1BBA9AF3}"/>
                </a:ext>
              </a:extLst>
            </xdr:cNvPr>
            <xdr:cNvSpPr txBox="1"/>
          </xdr:nvSpPr>
          <xdr:spPr>
            <a:xfrm>
              <a:off x="673203" y="1602957"/>
              <a:ext cx="1691232" cy="517770"/>
            </a:xfrm>
            <a:prstGeom prst="rect">
              <a:avLst/>
            </a:prstGeom>
            <a:solidFill>
              <a:sysClr val="window" lastClr="FFFFFF"/>
            </a:solidFill>
            <a:ln w="28575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𝐴𝑁𝐹</a:t>
              </a:r>
              <a:r>
                <a:rPr lang="de-DE" sz="160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=(〖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de-DE" sz="16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+𝑖)〗^</a:t>
              </a:r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𝑛</a:t>
              </a:r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∙𝑖)/(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</a:t>
              </a:r>
              <a:r>
                <a:rPr lang="de-DE" sz="16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+𝑖)〗^𝑛−1)</a:t>
              </a:r>
              <a:endParaRPr lang="de-DE" sz="1600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twoCellAnchor editAs="oneCell">
    <xdr:from>
      <xdr:col>1</xdr:col>
      <xdr:colOff>351692</xdr:colOff>
      <xdr:row>13</xdr:row>
      <xdr:rowOff>145805</xdr:rowOff>
    </xdr:from>
    <xdr:to>
      <xdr:col>1</xdr:col>
      <xdr:colOff>2335876</xdr:colOff>
      <xdr:row>16</xdr:row>
      <xdr:rowOff>166321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9519" y="2622305"/>
          <a:ext cx="1984184" cy="6652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114459</xdr:colOff>
      <xdr:row>2</xdr:row>
      <xdr:rowOff>176678</xdr:rowOff>
    </xdr:from>
    <xdr:to>
      <xdr:col>16</xdr:col>
      <xdr:colOff>729509</xdr:colOff>
      <xdr:row>31</xdr:row>
      <xdr:rowOff>178270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E346D46-DE26-4DB7-A475-228B1E2DA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2584174</xdr:colOff>
      <xdr:row>21</xdr:row>
      <xdr:rowOff>115957</xdr:rowOff>
    </xdr:from>
    <xdr:to>
      <xdr:col>8</xdr:col>
      <xdr:colOff>124240</xdr:colOff>
      <xdr:row>21</xdr:row>
      <xdr:rowOff>115957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7354957" y="4323522"/>
          <a:ext cx="4613413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361808</xdr:colOff>
      <xdr:row>8</xdr:row>
      <xdr:rowOff>62838</xdr:rowOff>
    </xdr:from>
    <xdr:ext cx="1691232" cy="517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E2DF9E86-9209-4103-A12D-0CAE1BBA9AF3}"/>
                </a:ext>
              </a:extLst>
            </xdr:cNvPr>
            <xdr:cNvSpPr txBox="1"/>
          </xdr:nvSpPr>
          <xdr:spPr>
            <a:xfrm>
              <a:off x="561833" y="1586838"/>
              <a:ext cx="1691232" cy="517770"/>
            </a:xfrm>
            <a:prstGeom prst="rect">
              <a:avLst/>
            </a:prstGeom>
            <a:solidFill>
              <a:sysClr val="window" lastClr="FFFFFF"/>
            </a:solidFill>
            <a:ln w="28575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de-DE" sz="1600" b="0" i="1">
                        <a:solidFill>
                          <a:sysClr val="windowText" lastClr="000000"/>
                        </a:solidFill>
                        <a:latin typeface="Cambria Math" panose="02040503050406030204" pitchFamily="18" charset="0"/>
                      </a:rPr>
                      <m:t>𝐴𝑁𝐹</m:t>
                    </m:r>
                    <m:r>
                      <a:rPr lang="de-DE" sz="1600" i="0">
                        <a:solidFill>
                          <a:sysClr val="windowText" lastClr="0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60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</m:t>
                            </m:r>
                            <m:r>
                              <a:rPr lang="de-DE" sz="160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+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</m:sSup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num>
                      <m:den>
                        <m:sSup>
                          <m:sSupPr>
                            <m:ctrlP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</m:t>
                            </m:r>
                            <m:r>
                              <a:rPr lang="de-DE" sz="160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+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</m:sup>
                        </m:sSup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−1</m:t>
                        </m:r>
                      </m:den>
                    </m:f>
                  </m:oMath>
                </m:oMathPara>
              </a14:m>
              <a:endParaRPr lang="de-DE" sz="1600">
                <a:solidFill>
                  <a:sysClr val="windowText" lastClr="000000"/>
                </a:solidFill>
              </a:endParaRPr>
            </a:p>
          </xdr:txBody>
        </xdr:sp>
      </mc:Choice>
      <mc:Fallback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E2DF9E86-9209-4103-A12D-0CAE1BBA9AF3}"/>
                </a:ext>
              </a:extLst>
            </xdr:cNvPr>
            <xdr:cNvSpPr txBox="1"/>
          </xdr:nvSpPr>
          <xdr:spPr>
            <a:xfrm>
              <a:off x="561833" y="1586838"/>
              <a:ext cx="1691232" cy="517770"/>
            </a:xfrm>
            <a:prstGeom prst="rect">
              <a:avLst/>
            </a:prstGeom>
            <a:solidFill>
              <a:sysClr val="window" lastClr="FFFFFF"/>
            </a:solidFill>
            <a:ln w="28575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𝐴𝑁𝐹</a:t>
              </a:r>
              <a:r>
                <a:rPr lang="de-DE" sz="160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=(〖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de-DE" sz="16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+𝑖)〗^</a:t>
              </a:r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𝑛</a:t>
              </a:r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∙𝑖)/(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</a:t>
              </a:r>
              <a:r>
                <a:rPr lang="de-DE" sz="16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+𝑖)〗^𝑛−1)</a:t>
              </a:r>
              <a:endParaRPr lang="de-DE" sz="1600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twoCellAnchor editAs="oneCell">
    <xdr:from>
      <xdr:col>1</xdr:col>
      <xdr:colOff>304800</xdr:colOff>
      <xdr:row>33</xdr:row>
      <xdr:rowOff>19050</xdr:rowOff>
    </xdr:from>
    <xdr:to>
      <xdr:col>1</xdr:col>
      <xdr:colOff>2295803</xdr:colOff>
      <xdr:row>36</xdr:row>
      <xdr:rowOff>133451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6524625"/>
          <a:ext cx="1991003" cy="72400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19</xdr:row>
      <xdr:rowOff>9525</xdr:rowOff>
    </xdr:from>
    <xdr:to>
      <xdr:col>1</xdr:col>
      <xdr:colOff>4315401</xdr:colOff>
      <xdr:row>22</xdr:row>
      <xdr:rowOff>181089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3705225"/>
          <a:ext cx="4124901" cy="819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577360</xdr:colOff>
      <xdr:row>2</xdr:row>
      <xdr:rowOff>122465</xdr:rowOff>
    </xdr:from>
    <xdr:to>
      <xdr:col>16</xdr:col>
      <xdr:colOff>538061</xdr:colOff>
      <xdr:row>29</xdr:row>
      <xdr:rowOff>178059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E346D46-DE26-4DB7-A475-228B1E2DA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2559326</xdr:colOff>
      <xdr:row>23</xdr:row>
      <xdr:rowOff>132522</xdr:rowOff>
    </xdr:from>
    <xdr:to>
      <xdr:col>7</xdr:col>
      <xdr:colOff>596348</xdr:colOff>
      <xdr:row>23</xdr:row>
      <xdr:rowOff>132522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8448261" y="4638261"/>
          <a:ext cx="5334000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333855</xdr:colOff>
      <xdr:row>8</xdr:row>
      <xdr:rowOff>130963</xdr:rowOff>
    </xdr:from>
    <xdr:ext cx="1691232" cy="517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E2DF9E86-9209-4103-A12D-0CAE1BBA9AF3}"/>
                </a:ext>
              </a:extLst>
            </xdr:cNvPr>
            <xdr:cNvSpPr txBox="1"/>
          </xdr:nvSpPr>
          <xdr:spPr>
            <a:xfrm>
              <a:off x="532638" y="1654963"/>
              <a:ext cx="1691232" cy="517770"/>
            </a:xfrm>
            <a:prstGeom prst="rect">
              <a:avLst/>
            </a:prstGeom>
            <a:solidFill>
              <a:sysClr val="window" lastClr="FFFFFF"/>
            </a:solidFill>
            <a:ln w="28575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de-DE" sz="1600" b="0" i="1">
                        <a:solidFill>
                          <a:sysClr val="windowText" lastClr="000000"/>
                        </a:solidFill>
                        <a:latin typeface="Cambria Math" panose="02040503050406030204" pitchFamily="18" charset="0"/>
                      </a:rPr>
                      <m:t>𝐴𝑁𝐹</m:t>
                    </m:r>
                    <m:r>
                      <a:rPr lang="de-DE" sz="1600" i="0">
                        <a:solidFill>
                          <a:sysClr val="windowText" lastClr="0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60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</m:t>
                            </m:r>
                            <m:r>
                              <a:rPr lang="de-DE" sz="160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+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</m:sSup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∙</m:t>
                        </m:r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num>
                      <m:den>
                        <m:sSup>
                          <m:sSupPr>
                            <m:ctrlP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</m:t>
                            </m:r>
                            <m:r>
                              <a:rPr lang="de-DE" sz="160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+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de-DE" sz="1600" b="0" i="1">
                                <a:solidFill>
                                  <a:sysClr val="windowText" lastClr="0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</m:sup>
                        </m:sSup>
                        <m:r>
                          <a:rPr lang="de-DE" sz="1600" b="0" i="1">
                            <a:solidFill>
                              <a:sysClr val="windowText" lastClr="0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−1</m:t>
                        </m:r>
                      </m:den>
                    </m:f>
                  </m:oMath>
                </m:oMathPara>
              </a14:m>
              <a:endParaRPr lang="de-DE" sz="1600">
                <a:solidFill>
                  <a:sysClr val="windowText" lastClr="000000"/>
                </a:solidFill>
              </a:endParaRPr>
            </a:p>
          </xdr:txBody>
        </xdr:sp>
      </mc:Choice>
      <mc:Fallback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E2DF9E86-9209-4103-A12D-0CAE1BBA9AF3}"/>
                </a:ext>
              </a:extLst>
            </xdr:cNvPr>
            <xdr:cNvSpPr txBox="1"/>
          </xdr:nvSpPr>
          <xdr:spPr>
            <a:xfrm>
              <a:off x="532638" y="1654963"/>
              <a:ext cx="1691232" cy="517770"/>
            </a:xfrm>
            <a:prstGeom prst="rect">
              <a:avLst/>
            </a:prstGeom>
            <a:solidFill>
              <a:sysClr val="window" lastClr="FFFFFF"/>
            </a:solidFill>
            <a:ln w="28575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𝐴𝑁𝐹</a:t>
              </a:r>
              <a:r>
                <a:rPr lang="de-DE" sz="160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=(〖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de-DE" sz="16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+𝑖)〗^</a:t>
              </a:r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𝑛</a:t>
              </a:r>
              <a:r>
                <a:rPr lang="de-DE" sz="1600" b="0" i="0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∙𝑖)/(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</a:t>
              </a:r>
              <a:r>
                <a:rPr lang="de-DE" sz="16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</a:t>
              </a:r>
              <a:r>
                <a:rPr lang="de-DE" sz="160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+𝑖)〗^𝑛−1)</a:t>
              </a:r>
              <a:endParaRPr lang="de-DE" sz="1600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twoCellAnchor editAs="oneCell">
    <xdr:from>
      <xdr:col>1</xdr:col>
      <xdr:colOff>245067</xdr:colOff>
      <xdr:row>35</xdr:row>
      <xdr:rowOff>15591</xdr:rowOff>
    </xdr:from>
    <xdr:to>
      <xdr:col>1</xdr:col>
      <xdr:colOff>4274704</xdr:colOff>
      <xdr:row>38</xdr:row>
      <xdr:rowOff>107626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850" y="6915004"/>
          <a:ext cx="4029637" cy="704948"/>
        </a:xfrm>
        <a:prstGeom prst="rect">
          <a:avLst/>
        </a:prstGeom>
      </xdr:spPr>
    </xdr:pic>
    <xdr:clientData/>
  </xdr:twoCellAnchor>
  <xdr:twoCellAnchor editAs="oneCell">
    <xdr:from>
      <xdr:col>1</xdr:col>
      <xdr:colOff>261146</xdr:colOff>
      <xdr:row>21</xdr:row>
      <xdr:rowOff>69184</xdr:rowOff>
    </xdr:from>
    <xdr:to>
      <xdr:col>1</xdr:col>
      <xdr:colOff>5472048</xdr:colOff>
      <xdr:row>25</xdr:row>
      <xdr:rowOff>21108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929" y="4152510"/>
          <a:ext cx="5210902" cy="79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a-es.org/publications/final-report-task-41-economics-of-energy-storag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hyperlink" Target="https://ourworldindata.org/grapher/carbon-intensity-electricity?tab=table&amp;time=latest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umweltbundesamt.de/sites/default/files/medien/361/dokumente/co2_ef_liste_2022_brennstoffe_und_industrie_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3F0D-B158-4FC5-8A66-99AB327C70D3}">
  <dimension ref="B2:D16"/>
  <sheetViews>
    <sheetView showGridLines="0" tabSelected="1" workbookViewId="0">
      <selection activeCell="F9" sqref="F9"/>
    </sheetView>
  </sheetViews>
  <sheetFormatPr baseColWidth="10" defaultRowHeight="15" x14ac:dyDescent="0.25"/>
  <cols>
    <col min="1" max="2" width="4.5703125" customWidth="1"/>
    <col min="3" max="3" width="119.42578125" customWidth="1"/>
    <col min="4" max="4" width="4.5703125" customWidth="1"/>
  </cols>
  <sheetData>
    <row r="2" spans="2:4" x14ac:dyDescent="0.25">
      <c r="B2" s="89"/>
      <c r="C2" s="16"/>
      <c r="D2" s="90"/>
    </row>
    <row r="3" spans="2:4" x14ac:dyDescent="0.25">
      <c r="B3" s="91"/>
      <c r="C3" s="92" t="s">
        <v>286</v>
      </c>
      <c r="D3" s="93"/>
    </row>
    <row r="4" spans="2:4" x14ac:dyDescent="0.25">
      <c r="B4" s="91"/>
      <c r="C4" s="97" t="s">
        <v>290</v>
      </c>
      <c r="D4" s="93"/>
    </row>
    <row r="5" spans="2:4" x14ac:dyDescent="0.25">
      <c r="B5" s="91"/>
      <c r="C5" s="70"/>
      <c r="D5" s="93"/>
    </row>
    <row r="6" spans="2:4" x14ac:dyDescent="0.25">
      <c r="B6" s="91"/>
      <c r="C6" s="70" t="s">
        <v>288</v>
      </c>
      <c r="D6" s="93"/>
    </row>
    <row r="7" spans="2:4" x14ac:dyDescent="0.25">
      <c r="B7" s="91"/>
      <c r="C7" s="70"/>
      <c r="D7" s="93"/>
    </row>
    <row r="8" spans="2:4" x14ac:dyDescent="0.25">
      <c r="B8" s="91"/>
      <c r="C8" s="70" t="s">
        <v>284</v>
      </c>
      <c r="D8" s="93"/>
    </row>
    <row r="9" spans="2:4" x14ac:dyDescent="0.25">
      <c r="B9" s="91"/>
      <c r="C9" s="94" t="s">
        <v>285</v>
      </c>
      <c r="D9" s="93"/>
    </row>
    <row r="10" spans="2:4" x14ac:dyDescent="0.25">
      <c r="B10" s="91"/>
      <c r="C10" s="94"/>
      <c r="D10" s="93"/>
    </row>
    <row r="11" spans="2:4" x14ac:dyDescent="0.25">
      <c r="B11" s="91"/>
      <c r="C11" s="70" t="s">
        <v>287</v>
      </c>
      <c r="D11" s="93"/>
    </row>
    <row r="12" spans="2:4" x14ac:dyDescent="0.25">
      <c r="B12" s="91"/>
      <c r="C12" s="70" t="s">
        <v>289</v>
      </c>
      <c r="D12" s="93"/>
    </row>
    <row r="13" spans="2:4" x14ac:dyDescent="0.25">
      <c r="B13" s="91"/>
      <c r="C13" s="70"/>
      <c r="D13" s="93"/>
    </row>
    <row r="14" spans="2:4" x14ac:dyDescent="0.25">
      <c r="B14" s="91"/>
      <c r="C14" s="98" t="s">
        <v>291</v>
      </c>
      <c r="D14" s="93"/>
    </row>
    <row r="15" spans="2:4" x14ac:dyDescent="0.25">
      <c r="B15" s="91"/>
      <c r="C15" s="98" t="s">
        <v>292</v>
      </c>
      <c r="D15" s="93"/>
    </row>
    <row r="16" spans="2:4" x14ac:dyDescent="0.25">
      <c r="B16" s="95"/>
      <c r="C16" s="28"/>
      <c r="D16" s="96"/>
    </row>
  </sheetData>
  <hyperlinks>
    <hyperlink ref="C9" r:id="rId1" xr:uid="{CACD8AF6-2B7A-4431-BFC8-3C6F8F4A6F02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zoomScale="115" zoomScaleNormal="115" workbookViewId="0">
      <selection activeCell="N40" sqref="N40"/>
    </sheetView>
  </sheetViews>
  <sheetFormatPr baseColWidth="10" defaultColWidth="11.5703125" defaultRowHeight="15" x14ac:dyDescent="0.25"/>
  <cols>
    <col min="1" max="1" width="3" customWidth="1"/>
    <col min="2" max="2" width="45.5703125" customWidth="1"/>
    <col min="3" max="3" width="42.85546875" customWidth="1"/>
    <col min="4" max="4" width="12.5703125" customWidth="1"/>
    <col min="5" max="5" width="16.42578125" customWidth="1"/>
    <col min="6" max="6" width="16.7109375" customWidth="1"/>
    <col min="7" max="7" width="3.85546875" customWidth="1"/>
    <col min="8" max="8" width="4.28515625" customWidth="1"/>
    <col min="9" max="10" width="12.5703125" customWidth="1"/>
    <col min="11" max="11" width="13.28515625" customWidth="1"/>
  </cols>
  <sheetData>
    <row r="1" spans="2:12" ht="10.5" customHeight="1" x14ac:dyDescent="0.25"/>
    <row r="2" spans="2:12" x14ac:dyDescent="0.25">
      <c r="B2" s="1" t="s">
        <v>6</v>
      </c>
    </row>
    <row r="3" spans="2:12" ht="15.75" thickBot="1" x14ac:dyDescent="0.3">
      <c r="B3" s="2" t="s">
        <v>7</v>
      </c>
    </row>
    <row r="4" spans="2:12" ht="18.75" x14ac:dyDescent="0.3">
      <c r="B4" s="3" t="s">
        <v>8</v>
      </c>
      <c r="C4" s="4"/>
      <c r="D4" s="4"/>
      <c r="E4" s="4"/>
      <c r="F4" s="4"/>
      <c r="G4" s="5"/>
      <c r="I4" s="8"/>
      <c r="L4" s="8"/>
    </row>
    <row r="5" spans="2:12" x14ac:dyDescent="0.25">
      <c r="B5" s="6"/>
      <c r="C5" t="s">
        <v>23</v>
      </c>
      <c r="D5" t="s">
        <v>22</v>
      </c>
      <c r="E5" t="s">
        <v>20</v>
      </c>
      <c r="F5" s="18" t="s">
        <v>21</v>
      </c>
      <c r="G5" s="7"/>
    </row>
    <row r="6" spans="2:12" x14ac:dyDescent="0.25">
      <c r="B6" s="6"/>
      <c r="C6" s="16" t="s">
        <v>13</v>
      </c>
      <c r="D6" s="16" t="s">
        <v>10</v>
      </c>
      <c r="E6" s="16" t="s">
        <v>2</v>
      </c>
      <c r="F6" s="19">
        <v>0.05</v>
      </c>
      <c r="G6" s="7"/>
    </row>
    <row r="7" spans="2:12" x14ac:dyDescent="0.25">
      <c r="B7" s="6"/>
      <c r="D7" t="s">
        <v>11</v>
      </c>
      <c r="E7" t="s">
        <v>2</v>
      </c>
      <c r="F7" s="9">
        <v>0.1</v>
      </c>
      <c r="G7" s="7"/>
    </row>
    <row r="8" spans="2:12" x14ac:dyDescent="0.25">
      <c r="B8" s="6"/>
      <c r="C8" s="16" t="s">
        <v>12</v>
      </c>
      <c r="D8" s="16" t="s">
        <v>10</v>
      </c>
      <c r="E8" s="16" t="s">
        <v>3</v>
      </c>
      <c r="F8" s="20">
        <v>8</v>
      </c>
      <c r="G8" s="7"/>
      <c r="J8" s="15"/>
    </row>
    <row r="9" spans="2:12" x14ac:dyDescent="0.25">
      <c r="B9" s="6"/>
      <c r="D9" t="s">
        <v>11</v>
      </c>
      <c r="E9" t="s">
        <v>3</v>
      </c>
      <c r="F9" s="1">
        <v>15</v>
      </c>
      <c r="G9" s="7"/>
      <c r="J9" s="15"/>
    </row>
    <row r="10" spans="2:12" x14ac:dyDescent="0.25">
      <c r="B10" s="6"/>
      <c r="C10" s="16" t="s">
        <v>15</v>
      </c>
      <c r="D10" s="16" t="s">
        <v>10</v>
      </c>
      <c r="E10" s="16" t="s">
        <v>1</v>
      </c>
      <c r="F10" s="21">
        <f>((1+F6)^F9*F6)/((1+F6)^F9-1)</f>
        <v>9.6342287609244348E-2</v>
      </c>
      <c r="G10" s="7"/>
      <c r="J10" s="15"/>
    </row>
    <row r="11" spans="2:12" x14ac:dyDescent="0.25">
      <c r="B11" s="6"/>
      <c r="D11" t="s">
        <v>11</v>
      </c>
      <c r="E11" t="s">
        <v>1</v>
      </c>
      <c r="F11" s="10">
        <f>((1+F7)^F8*F7)/((1+F7)^F8-1)</f>
        <v>0.18744401757481335</v>
      </c>
      <c r="G11" s="7"/>
      <c r="J11" s="15"/>
    </row>
    <row r="12" spans="2:12" x14ac:dyDescent="0.25">
      <c r="B12" s="6"/>
      <c r="C12" s="16" t="s">
        <v>14</v>
      </c>
      <c r="D12" s="16" t="s">
        <v>10</v>
      </c>
      <c r="E12" s="16" t="s">
        <v>0</v>
      </c>
      <c r="F12" s="20">
        <v>0.03</v>
      </c>
      <c r="G12" s="7"/>
      <c r="J12" s="15"/>
    </row>
    <row r="13" spans="2:12" x14ac:dyDescent="0.25">
      <c r="B13" s="6"/>
      <c r="D13" s="28" t="s">
        <v>11</v>
      </c>
      <c r="E13" s="28" t="s">
        <v>0</v>
      </c>
      <c r="F13" s="29">
        <v>0.09</v>
      </c>
      <c r="G13" s="7"/>
      <c r="J13" s="15"/>
    </row>
    <row r="14" spans="2:12" ht="18" x14ac:dyDescent="0.35">
      <c r="B14" s="6"/>
      <c r="C14" s="16" t="s">
        <v>16</v>
      </c>
      <c r="D14" t="s">
        <v>10</v>
      </c>
      <c r="E14" t="s">
        <v>1</v>
      </c>
      <c r="F14" s="1">
        <v>150</v>
      </c>
      <c r="G14" s="7"/>
    </row>
    <row r="15" spans="2:12" x14ac:dyDescent="0.25">
      <c r="B15" s="6"/>
      <c r="D15" t="s">
        <v>11</v>
      </c>
      <c r="E15" t="s">
        <v>1</v>
      </c>
      <c r="F15" s="1">
        <v>250</v>
      </c>
      <c r="G15" s="7"/>
    </row>
    <row r="16" spans="2:12" ht="18" x14ac:dyDescent="0.35">
      <c r="B16" s="6"/>
      <c r="C16" s="16" t="s">
        <v>17</v>
      </c>
      <c r="D16" s="16"/>
      <c r="E16" s="16"/>
      <c r="F16" s="16"/>
      <c r="G16" s="7"/>
    </row>
    <row r="17" spans="2:7" x14ac:dyDescent="0.25">
      <c r="B17" s="6"/>
      <c r="G17" s="7"/>
    </row>
    <row r="18" spans="2:7" ht="15.75" thickBot="1" x14ac:dyDescent="0.3">
      <c r="B18" s="12"/>
      <c r="C18" s="13"/>
      <c r="D18" s="13"/>
      <c r="E18" s="13"/>
      <c r="F18" s="13"/>
      <c r="G18" s="14"/>
    </row>
    <row r="20" spans="2:7" ht="15.75" thickBot="1" x14ac:dyDescent="0.3"/>
    <row r="21" spans="2:7" ht="18.75" x14ac:dyDescent="0.3">
      <c r="B21" s="3" t="s">
        <v>9</v>
      </c>
      <c r="C21" s="4"/>
      <c r="D21" s="4"/>
      <c r="E21" s="4"/>
      <c r="F21" s="4"/>
      <c r="G21" s="5"/>
    </row>
    <row r="22" spans="2:7" x14ac:dyDescent="0.25">
      <c r="B22" s="6"/>
      <c r="C22" t="s">
        <v>23</v>
      </c>
      <c r="D22" t="s">
        <v>22</v>
      </c>
      <c r="E22" t="s">
        <v>20</v>
      </c>
      <c r="F22" s="18" t="s">
        <v>21</v>
      </c>
      <c r="G22" s="7"/>
    </row>
    <row r="23" spans="2:7" x14ac:dyDescent="0.25">
      <c r="B23" s="6"/>
      <c r="C23" s="16" t="s">
        <v>283</v>
      </c>
      <c r="D23" s="16" t="s">
        <v>10</v>
      </c>
      <c r="E23" s="16" t="s">
        <v>4</v>
      </c>
      <c r="F23" s="60">
        <v>65000</v>
      </c>
      <c r="G23" s="7"/>
    </row>
    <row r="24" spans="2:7" x14ac:dyDescent="0.25">
      <c r="B24" s="6"/>
      <c r="D24" t="s">
        <v>11</v>
      </c>
      <c r="E24" t="s">
        <v>4</v>
      </c>
      <c r="F24" s="61">
        <v>100000</v>
      </c>
      <c r="G24" s="7"/>
    </row>
    <row r="25" spans="2:7" x14ac:dyDescent="0.25">
      <c r="B25" s="6"/>
      <c r="C25" s="16" t="s">
        <v>18</v>
      </c>
      <c r="D25" s="16" t="s">
        <v>10</v>
      </c>
      <c r="E25" s="16" t="s">
        <v>5</v>
      </c>
      <c r="F25" s="60">
        <v>300</v>
      </c>
      <c r="G25" s="7"/>
    </row>
    <row r="26" spans="2:7" x14ac:dyDescent="0.25">
      <c r="B26" s="6"/>
      <c r="D26" t="s">
        <v>11</v>
      </c>
      <c r="E26" t="s">
        <v>5</v>
      </c>
      <c r="F26" s="62">
        <v>800</v>
      </c>
      <c r="G26" s="7"/>
    </row>
    <row r="27" spans="2:7" ht="18" x14ac:dyDescent="0.35">
      <c r="B27" s="6"/>
      <c r="C27" s="16" t="s">
        <v>19</v>
      </c>
      <c r="D27" s="16" t="s">
        <v>10</v>
      </c>
      <c r="E27" s="16" t="s">
        <v>0</v>
      </c>
      <c r="F27" s="11">
        <f>F23/F26</f>
        <v>81.25</v>
      </c>
      <c r="G27" s="7"/>
    </row>
    <row r="28" spans="2:7" x14ac:dyDescent="0.25">
      <c r="B28" s="6"/>
      <c r="D28" t="s">
        <v>11</v>
      </c>
      <c r="E28" t="s">
        <v>0</v>
      </c>
      <c r="F28" s="11">
        <f>F24/F25</f>
        <v>333.33333333333331</v>
      </c>
      <c r="G28" s="7"/>
    </row>
    <row r="29" spans="2:7" ht="18" x14ac:dyDescent="0.35">
      <c r="B29" s="6"/>
      <c r="C29" s="16" t="s">
        <v>16</v>
      </c>
      <c r="D29" s="16" t="s">
        <v>10</v>
      </c>
      <c r="E29" s="16" t="s">
        <v>1</v>
      </c>
      <c r="F29" s="17">
        <f>F14</f>
        <v>150</v>
      </c>
      <c r="G29" s="7"/>
    </row>
    <row r="30" spans="2:7" x14ac:dyDescent="0.25">
      <c r="B30" s="6"/>
      <c r="D30" t="s">
        <v>11</v>
      </c>
      <c r="E30" t="s">
        <v>1</v>
      </c>
      <c r="F30" s="2">
        <f>F15</f>
        <v>250</v>
      </c>
      <c r="G30" s="7"/>
    </row>
    <row r="31" spans="2:7" ht="15.75" thickBot="1" x14ac:dyDescent="0.3">
      <c r="B31" s="12"/>
      <c r="C31" s="13"/>
      <c r="D31" s="13"/>
      <c r="E31" s="13"/>
      <c r="F31" s="13"/>
      <c r="G31" s="14"/>
    </row>
    <row r="33" spans="2:5" x14ac:dyDescent="0.25">
      <c r="B33" s="71" t="s">
        <v>270</v>
      </c>
      <c r="C33" s="72"/>
    </row>
    <row r="34" spans="2:5" x14ac:dyDescent="0.25">
      <c r="B34" s="73">
        <f>F29</f>
        <v>150</v>
      </c>
      <c r="C34" s="74">
        <f>F27</f>
        <v>81.25</v>
      </c>
    </row>
    <row r="35" spans="2:5" x14ac:dyDescent="0.25">
      <c r="B35" s="73">
        <f>F29</f>
        <v>150</v>
      </c>
      <c r="C35" s="74">
        <f>F28</f>
        <v>333.33333333333331</v>
      </c>
    </row>
    <row r="36" spans="2:5" x14ac:dyDescent="0.25">
      <c r="B36" s="73">
        <f>F30</f>
        <v>250</v>
      </c>
      <c r="C36" s="74">
        <f>F28</f>
        <v>333.33333333333331</v>
      </c>
    </row>
    <row r="37" spans="2:5" x14ac:dyDescent="0.25">
      <c r="B37" s="73">
        <f>F30</f>
        <v>250</v>
      </c>
      <c r="C37" s="74">
        <f>F27</f>
        <v>81.25</v>
      </c>
    </row>
    <row r="38" spans="2:5" x14ac:dyDescent="0.25">
      <c r="B38" s="73">
        <f>F29</f>
        <v>150</v>
      </c>
      <c r="C38" s="74">
        <f>F27</f>
        <v>81.25</v>
      </c>
    </row>
    <row r="39" spans="2:5" x14ac:dyDescent="0.25">
      <c r="B39" s="73" t="s">
        <v>267</v>
      </c>
      <c r="C39" s="75"/>
    </row>
    <row r="40" spans="2:5" x14ac:dyDescent="0.25">
      <c r="B40" s="76">
        <v>1</v>
      </c>
      <c r="C40" s="74">
        <f>B40*(F13)/F10</f>
        <v>0.93416922343625364</v>
      </c>
      <c r="D40" s="23"/>
    </row>
    <row r="41" spans="2:5" x14ac:dyDescent="0.25">
      <c r="B41" s="76">
        <v>10000</v>
      </c>
      <c r="C41" s="74">
        <f>B41*(F13)/F10</f>
        <v>9341.6922343625374</v>
      </c>
      <c r="D41" s="23"/>
    </row>
    <row r="42" spans="2:5" x14ac:dyDescent="0.25">
      <c r="B42" s="73" t="s">
        <v>268</v>
      </c>
      <c r="C42" s="75"/>
    </row>
    <row r="43" spans="2:5" x14ac:dyDescent="0.25">
      <c r="B43" s="76">
        <v>1</v>
      </c>
      <c r="C43" s="74">
        <f>B43*(F12)/F11</f>
        <v>0.16004778593708005</v>
      </c>
      <c r="D43" s="23"/>
    </row>
    <row r="44" spans="2:5" x14ac:dyDescent="0.25">
      <c r="B44" s="77">
        <v>10000</v>
      </c>
      <c r="C44" s="78">
        <f>B44*(F12)/F11</f>
        <v>1600.4778593708006</v>
      </c>
      <c r="D44" s="23"/>
    </row>
    <row r="45" spans="2:5" x14ac:dyDescent="0.25">
      <c r="B45" s="22"/>
      <c r="C45" s="68"/>
      <c r="D45" s="69"/>
      <c r="E45" s="24"/>
    </row>
    <row r="46" spans="2:5" x14ac:dyDescent="0.25">
      <c r="B46" s="22"/>
      <c r="C46" s="68"/>
      <c r="D46" s="70"/>
      <c r="E46" s="24"/>
    </row>
    <row r="47" spans="2:5" x14ac:dyDescent="0.25">
      <c r="C47" s="15"/>
      <c r="E47" s="23"/>
    </row>
    <row r="48" spans="2:5" x14ac:dyDescent="0.25">
      <c r="C48" s="15"/>
    </row>
    <row r="52" spans="3:3" x14ac:dyDescent="0.25">
      <c r="C52" s="15"/>
    </row>
    <row r="53" spans="3:3" x14ac:dyDescent="0.25">
      <c r="C53" s="15"/>
    </row>
    <row r="54" spans="3:3" x14ac:dyDescent="0.25">
      <c r="C54" s="15"/>
    </row>
    <row r="55" spans="3:3" x14ac:dyDescent="0.25">
      <c r="C55" s="15"/>
    </row>
    <row r="57" spans="3:3" x14ac:dyDescent="0.25">
      <c r="C57" s="1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65"/>
  <sheetViews>
    <sheetView showGridLines="0" zoomScale="115" zoomScaleNormal="115" workbookViewId="0">
      <selection activeCell="J35" sqref="J35"/>
    </sheetView>
  </sheetViews>
  <sheetFormatPr baseColWidth="10" defaultColWidth="11.5703125" defaultRowHeight="15" x14ac:dyDescent="0.25"/>
  <cols>
    <col min="1" max="1" width="3" customWidth="1"/>
    <col min="2" max="2" width="68.5703125" customWidth="1"/>
    <col min="3" max="3" width="44" customWidth="1"/>
    <col min="4" max="4" width="12.5703125" customWidth="1"/>
    <col min="5" max="5" width="22.140625" customWidth="1"/>
    <col min="6" max="6" width="19.28515625" customWidth="1"/>
    <col min="7" max="7" width="3.85546875" customWidth="1"/>
    <col min="8" max="8" width="4.28515625" customWidth="1"/>
    <col min="9" max="10" width="12.5703125" customWidth="1"/>
    <col min="11" max="11" width="13.28515625" customWidth="1"/>
  </cols>
  <sheetData>
    <row r="1" spans="2:12" ht="10.5" customHeight="1" x14ac:dyDescent="0.25"/>
    <row r="2" spans="2:12" x14ac:dyDescent="0.25">
      <c r="B2" s="1" t="s">
        <v>6</v>
      </c>
    </row>
    <row r="3" spans="2:12" ht="15.75" thickBot="1" x14ac:dyDescent="0.3">
      <c r="B3" s="2" t="s">
        <v>7</v>
      </c>
    </row>
    <row r="4" spans="2:12" ht="18.75" x14ac:dyDescent="0.3">
      <c r="B4" s="3" t="s">
        <v>8</v>
      </c>
      <c r="C4" s="4"/>
      <c r="D4" s="4"/>
      <c r="E4" s="4"/>
      <c r="F4" s="4"/>
      <c r="G4" s="5"/>
      <c r="I4" s="8"/>
      <c r="L4" s="8"/>
    </row>
    <row r="5" spans="2:12" x14ac:dyDescent="0.25">
      <c r="B5" s="6"/>
      <c r="C5" t="s">
        <v>23</v>
      </c>
      <c r="D5" t="s">
        <v>22</v>
      </c>
      <c r="E5" t="s">
        <v>20</v>
      </c>
      <c r="F5" s="18" t="s">
        <v>21</v>
      </c>
      <c r="G5" s="7"/>
    </row>
    <row r="6" spans="2:12" x14ac:dyDescent="0.25">
      <c r="B6" s="6"/>
      <c r="C6" s="16" t="s">
        <v>13</v>
      </c>
      <c r="D6" s="16" t="s">
        <v>10</v>
      </c>
      <c r="E6" s="16" t="s">
        <v>2</v>
      </c>
      <c r="F6" s="19">
        <v>0.05</v>
      </c>
      <c r="G6" s="7"/>
    </row>
    <row r="7" spans="2:12" x14ac:dyDescent="0.25">
      <c r="B7" s="6"/>
      <c r="D7" t="s">
        <v>11</v>
      </c>
      <c r="E7" t="s">
        <v>2</v>
      </c>
      <c r="F7" s="9">
        <v>0.1</v>
      </c>
      <c r="G7" s="7"/>
    </row>
    <row r="8" spans="2:12" x14ac:dyDescent="0.25">
      <c r="B8" s="6"/>
      <c r="C8" s="16" t="s">
        <v>12</v>
      </c>
      <c r="D8" s="16" t="s">
        <v>10</v>
      </c>
      <c r="E8" s="16" t="s">
        <v>3</v>
      </c>
      <c r="F8" s="20">
        <v>8</v>
      </c>
      <c r="G8" s="7"/>
      <c r="J8" s="15"/>
    </row>
    <row r="9" spans="2:12" x14ac:dyDescent="0.25">
      <c r="B9" s="6"/>
      <c r="D9" t="s">
        <v>11</v>
      </c>
      <c r="E9" t="s">
        <v>3</v>
      </c>
      <c r="F9" s="1">
        <v>15</v>
      </c>
      <c r="G9" s="7"/>
      <c r="J9" s="15"/>
    </row>
    <row r="10" spans="2:12" x14ac:dyDescent="0.25">
      <c r="B10" s="6"/>
      <c r="C10" s="16" t="s">
        <v>15</v>
      </c>
      <c r="D10" s="16" t="s">
        <v>10</v>
      </c>
      <c r="E10" s="16" t="s">
        <v>1</v>
      </c>
      <c r="F10" s="21">
        <f>((1+F6)^F9*F6)/((1+F6)^F9-1)</f>
        <v>9.6342287609244348E-2</v>
      </c>
      <c r="G10" s="7"/>
      <c r="J10" s="15"/>
    </row>
    <row r="11" spans="2:12" x14ac:dyDescent="0.25">
      <c r="B11" s="6"/>
      <c r="D11" t="s">
        <v>11</v>
      </c>
      <c r="E11" t="s">
        <v>1</v>
      </c>
      <c r="F11" s="10">
        <f>((1+F7)^F8*F7)/((1+F7)^F8-1)</f>
        <v>0.18744401757481335</v>
      </c>
      <c r="G11" s="7"/>
      <c r="J11" s="15"/>
    </row>
    <row r="12" spans="2:12" x14ac:dyDescent="0.25">
      <c r="B12" s="6"/>
      <c r="C12" s="16" t="s">
        <v>14</v>
      </c>
      <c r="D12" s="16" t="s">
        <v>10</v>
      </c>
      <c r="E12" s="16" t="s">
        <v>0</v>
      </c>
      <c r="F12" s="20">
        <v>0.03</v>
      </c>
      <c r="G12" s="7"/>
      <c r="J12" s="15"/>
    </row>
    <row r="13" spans="2:12" x14ac:dyDescent="0.25">
      <c r="B13" s="6"/>
      <c r="D13" s="28" t="s">
        <v>11</v>
      </c>
      <c r="E13" s="28" t="s">
        <v>0</v>
      </c>
      <c r="F13" s="29">
        <v>0.09</v>
      </c>
      <c r="G13" s="7"/>
      <c r="J13" s="15"/>
    </row>
    <row r="14" spans="2:12" x14ac:dyDescent="0.25">
      <c r="B14" s="6"/>
      <c r="C14" s="27" t="s">
        <v>24</v>
      </c>
      <c r="D14" s="25" t="s">
        <v>2</v>
      </c>
      <c r="E14" s="25" t="s">
        <v>0</v>
      </c>
      <c r="F14" s="64">
        <v>0.01</v>
      </c>
      <c r="G14" s="7"/>
      <c r="J14" s="15"/>
    </row>
    <row r="15" spans="2:12" x14ac:dyDescent="0.25">
      <c r="B15" s="6"/>
      <c r="C15" s="26" t="s">
        <v>25</v>
      </c>
      <c r="D15" s="26" t="s">
        <v>2</v>
      </c>
      <c r="E15" s="26" t="s">
        <v>0</v>
      </c>
      <c r="F15" s="57">
        <v>5.0000000000000001E-3</v>
      </c>
      <c r="G15" s="7"/>
      <c r="J15" s="15"/>
    </row>
    <row r="16" spans="2:12" ht="18" x14ac:dyDescent="0.35">
      <c r="B16" s="6"/>
      <c r="C16" s="25" t="s">
        <v>273</v>
      </c>
      <c r="D16" s="25" t="s">
        <v>2</v>
      </c>
      <c r="E16" s="25" t="s">
        <v>265</v>
      </c>
      <c r="F16" s="58">
        <v>0.9</v>
      </c>
      <c r="G16" s="7"/>
      <c r="J16" s="15"/>
    </row>
    <row r="17" spans="2:10" ht="18" x14ac:dyDescent="0.35">
      <c r="B17" s="6"/>
      <c r="C17" s="26" t="s">
        <v>274</v>
      </c>
      <c r="D17" s="26" t="s">
        <v>2</v>
      </c>
      <c r="E17" s="26" t="s">
        <v>0</v>
      </c>
      <c r="F17" s="10">
        <f>F18*F19</f>
        <v>2.2857028199999997E-2</v>
      </c>
      <c r="G17" s="7"/>
      <c r="J17" s="15"/>
    </row>
    <row r="18" spans="2:10" ht="18" x14ac:dyDescent="0.35">
      <c r="B18" s="6"/>
      <c r="C18" s="26" t="s">
        <v>271</v>
      </c>
      <c r="D18" s="26" t="s">
        <v>2</v>
      </c>
      <c r="E18" s="26" t="s">
        <v>281</v>
      </c>
      <c r="F18" s="57">
        <v>60</v>
      </c>
      <c r="G18" s="7"/>
      <c r="J18" s="15"/>
    </row>
    <row r="19" spans="2:10" ht="18" x14ac:dyDescent="0.35">
      <c r="B19" s="6"/>
      <c r="C19" s="25" t="s">
        <v>272</v>
      </c>
      <c r="D19" s="25" t="s">
        <v>2</v>
      </c>
      <c r="E19" s="25" t="s">
        <v>280</v>
      </c>
      <c r="F19" s="65">
        <f>'emission factor power'!E39</f>
        <v>3.8095046999999998E-4</v>
      </c>
      <c r="G19" s="7"/>
      <c r="J19" s="15"/>
    </row>
    <row r="20" spans="2:10" ht="18" x14ac:dyDescent="0.35">
      <c r="B20" s="6"/>
      <c r="C20" t="s">
        <v>16</v>
      </c>
      <c r="D20" t="s">
        <v>10</v>
      </c>
      <c r="E20" t="s">
        <v>1</v>
      </c>
      <c r="F20" s="1">
        <v>150</v>
      </c>
      <c r="G20" s="7"/>
    </row>
    <row r="21" spans="2:10" x14ac:dyDescent="0.25">
      <c r="B21" s="6"/>
      <c r="D21" t="s">
        <v>11</v>
      </c>
      <c r="E21" t="s">
        <v>1</v>
      </c>
      <c r="F21" s="1">
        <v>250</v>
      </c>
      <c r="G21" s="7"/>
    </row>
    <row r="22" spans="2:10" ht="18" x14ac:dyDescent="0.35">
      <c r="B22" s="6"/>
      <c r="C22" s="16" t="s">
        <v>17</v>
      </c>
      <c r="D22" s="16"/>
      <c r="E22" s="16"/>
      <c r="F22" s="16"/>
      <c r="G22" s="7"/>
    </row>
    <row r="23" spans="2:10" x14ac:dyDescent="0.25">
      <c r="B23" s="6"/>
      <c r="G23" s="7"/>
    </row>
    <row r="24" spans="2:10" ht="15.75" thickBot="1" x14ac:dyDescent="0.3">
      <c r="B24" s="12"/>
      <c r="C24" s="13"/>
      <c r="D24" s="13"/>
      <c r="E24" s="13"/>
      <c r="F24" s="13"/>
      <c r="G24" s="14"/>
    </row>
    <row r="26" spans="2:10" ht="15.75" thickBot="1" x14ac:dyDescent="0.3"/>
    <row r="27" spans="2:10" ht="18.75" x14ac:dyDescent="0.3">
      <c r="B27" s="3" t="s">
        <v>9</v>
      </c>
      <c r="C27" s="4"/>
      <c r="D27" s="4"/>
      <c r="E27" s="4"/>
      <c r="F27" s="4"/>
      <c r="G27" s="5"/>
    </row>
    <row r="28" spans="2:10" x14ac:dyDescent="0.25">
      <c r="B28" s="6"/>
      <c r="C28" t="s">
        <v>23</v>
      </c>
      <c r="D28" t="s">
        <v>22</v>
      </c>
      <c r="E28" t="s">
        <v>20</v>
      </c>
      <c r="F28" s="18" t="s">
        <v>21</v>
      </c>
      <c r="G28" s="7"/>
    </row>
    <row r="29" spans="2:10" x14ac:dyDescent="0.25">
      <c r="B29" s="6"/>
      <c r="C29" s="16" t="s">
        <v>283</v>
      </c>
      <c r="D29" s="16" t="s">
        <v>10</v>
      </c>
      <c r="E29" s="16" t="s">
        <v>4</v>
      </c>
      <c r="F29" s="60">
        <v>65000</v>
      </c>
      <c r="G29" s="7"/>
    </row>
    <row r="30" spans="2:10" x14ac:dyDescent="0.25">
      <c r="B30" s="6"/>
      <c r="D30" t="s">
        <v>11</v>
      </c>
      <c r="E30" t="s">
        <v>4</v>
      </c>
      <c r="F30" s="61">
        <v>100000</v>
      </c>
      <c r="G30" s="7"/>
    </row>
    <row r="31" spans="2:10" x14ac:dyDescent="0.25">
      <c r="B31" s="6"/>
      <c r="C31" s="16" t="s">
        <v>282</v>
      </c>
      <c r="D31" s="16" t="s">
        <v>10</v>
      </c>
      <c r="E31" s="16" t="s">
        <v>4</v>
      </c>
      <c r="F31" s="60">
        <v>5000</v>
      </c>
      <c r="G31" s="7"/>
    </row>
    <row r="32" spans="2:10" x14ac:dyDescent="0.25">
      <c r="B32" s="6"/>
      <c r="D32" t="s">
        <v>11</v>
      </c>
      <c r="E32" t="s">
        <v>4</v>
      </c>
      <c r="F32" s="61">
        <v>10000</v>
      </c>
      <c r="G32" s="7"/>
    </row>
    <row r="33" spans="2:7" x14ac:dyDescent="0.25">
      <c r="B33" s="6"/>
      <c r="C33" s="16" t="s">
        <v>18</v>
      </c>
      <c r="D33" s="16" t="s">
        <v>10</v>
      </c>
      <c r="E33" s="16" t="s">
        <v>5</v>
      </c>
      <c r="F33" s="60">
        <v>300</v>
      </c>
      <c r="G33" s="7"/>
    </row>
    <row r="34" spans="2:7" x14ac:dyDescent="0.25">
      <c r="B34" s="6"/>
      <c r="D34" t="s">
        <v>11</v>
      </c>
      <c r="E34" t="s">
        <v>5</v>
      </c>
      <c r="F34" s="62">
        <v>800</v>
      </c>
      <c r="G34" s="7"/>
    </row>
    <row r="35" spans="2:7" ht="18" x14ac:dyDescent="0.35">
      <c r="B35" s="6"/>
      <c r="C35" s="16" t="s">
        <v>19</v>
      </c>
      <c r="D35" s="16" t="s">
        <v>10</v>
      </c>
      <c r="E35" s="16" t="s">
        <v>0</v>
      </c>
      <c r="F35" s="11">
        <f>(F29-F32)/F34</f>
        <v>68.75</v>
      </c>
      <c r="G35" s="7"/>
    </row>
    <row r="36" spans="2:7" x14ac:dyDescent="0.25">
      <c r="B36" s="6"/>
      <c r="D36" t="s">
        <v>11</v>
      </c>
      <c r="E36" t="s">
        <v>0</v>
      </c>
      <c r="F36" s="11">
        <f>(F30-F31)/F33</f>
        <v>316.66666666666669</v>
      </c>
      <c r="G36" s="7"/>
    </row>
    <row r="37" spans="2:7" ht="18" x14ac:dyDescent="0.35">
      <c r="B37" s="6"/>
      <c r="C37" s="16" t="s">
        <v>16</v>
      </c>
      <c r="D37" s="16" t="s">
        <v>10</v>
      </c>
      <c r="E37" s="16" t="s">
        <v>1</v>
      </c>
      <c r="F37" s="17">
        <f>F20</f>
        <v>150</v>
      </c>
      <c r="G37" s="7"/>
    </row>
    <row r="38" spans="2:7" x14ac:dyDescent="0.25">
      <c r="B38" s="6"/>
      <c r="D38" t="s">
        <v>11</v>
      </c>
      <c r="E38" t="s">
        <v>1</v>
      </c>
      <c r="F38" s="2">
        <f>F21</f>
        <v>250</v>
      </c>
      <c r="G38" s="7"/>
    </row>
    <row r="39" spans="2:7" ht="15.75" thickBot="1" x14ac:dyDescent="0.3">
      <c r="B39" s="12"/>
      <c r="C39" s="13"/>
      <c r="D39" s="13"/>
      <c r="E39" s="13"/>
      <c r="F39" s="13"/>
      <c r="G39" s="14"/>
    </row>
    <row r="41" spans="2:7" x14ac:dyDescent="0.25">
      <c r="B41" s="71" t="s">
        <v>269</v>
      </c>
      <c r="C41" s="72"/>
    </row>
    <row r="42" spans="2:7" x14ac:dyDescent="0.25">
      <c r="B42" s="73">
        <f>F37</f>
        <v>150</v>
      </c>
      <c r="C42" s="74">
        <f>F35</f>
        <v>68.75</v>
      </c>
    </row>
    <row r="43" spans="2:7" x14ac:dyDescent="0.25">
      <c r="B43" s="73">
        <f>F37</f>
        <v>150</v>
      </c>
      <c r="C43" s="74">
        <f>F36</f>
        <v>316.66666666666669</v>
      </c>
    </row>
    <row r="44" spans="2:7" x14ac:dyDescent="0.25">
      <c r="B44" s="73">
        <f>F38</f>
        <v>250</v>
      </c>
      <c r="C44" s="74">
        <f>F36</f>
        <v>316.66666666666669</v>
      </c>
    </row>
    <row r="45" spans="2:7" x14ac:dyDescent="0.25">
      <c r="B45" s="73">
        <f>F38</f>
        <v>250</v>
      </c>
      <c r="C45" s="74">
        <f>F35</f>
        <v>68.75</v>
      </c>
    </row>
    <row r="46" spans="2:7" x14ac:dyDescent="0.25">
      <c r="B46" s="73">
        <f>F37</f>
        <v>150</v>
      </c>
      <c r="C46" s="74">
        <f>F35</f>
        <v>68.75</v>
      </c>
    </row>
    <row r="47" spans="2:7" x14ac:dyDescent="0.25">
      <c r="B47" s="73" t="s">
        <v>267</v>
      </c>
      <c r="C47" s="75"/>
    </row>
    <row r="48" spans="2:7" x14ac:dyDescent="0.25">
      <c r="B48" s="76">
        <v>1</v>
      </c>
      <c r="C48" s="74">
        <f>B48*(F13-F14-F15/F16+F18*F19)/F10</f>
        <v>1.0099560126607172</v>
      </c>
      <c r="D48" s="23"/>
    </row>
    <row r="49" spans="2:5" x14ac:dyDescent="0.25">
      <c r="B49" s="76">
        <v>10000</v>
      </c>
      <c r="C49" s="74">
        <f>B49*(F13-F14-F15/F16+F18*F19)/F10</f>
        <v>10099.560126607172</v>
      </c>
      <c r="D49" s="23"/>
    </row>
    <row r="50" spans="2:5" x14ac:dyDescent="0.25">
      <c r="B50" s="73" t="s">
        <v>268</v>
      </c>
      <c r="C50" s="75"/>
    </row>
    <row r="51" spans="2:5" x14ac:dyDescent="0.25">
      <c r="B51" s="76">
        <v>1</v>
      </c>
      <c r="C51" s="74">
        <f>B51*(F12-F14-F15/F16+F18*F19)/F11</f>
        <v>0.19900060363119637</v>
      </c>
      <c r="D51" s="23"/>
    </row>
    <row r="52" spans="2:5" x14ac:dyDescent="0.25">
      <c r="B52" s="77">
        <v>10000</v>
      </c>
      <c r="C52" s="78">
        <f>B52*(F12-F14-F15/F16+F18*F19)/F11</f>
        <v>1990.0060363119635</v>
      </c>
      <c r="D52" s="23"/>
    </row>
    <row r="53" spans="2:5" x14ac:dyDescent="0.25">
      <c r="B53" s="22"/>
      <c r="C53" s="68"/>
      <c r="D53" s="69"/>
      <c r="E53" s="24"/>
    </row>
    <row r="54" spans="2:5" x14ac:dyDescent="0.25">
      <c r="B54" s="22"/>
      <c r="C54" s="68"/>
      <c r="D54" s="70"/>
      <c r="E54" s="24"/>
    </row>
    <row r="55" spans="2:5" x14ac:dyDescent="0.25">
      <c r="C55" s="15"/>
      <c r="E55" s="23"/>
    </row>
    <row r="56" spans="2:5" x14ac:dyDescent="0.25">
      <c r="C56" s="15"/>
    </row>
    <row r="60" spans="2:5" x14ac:dyDescent="0.25">
      <c r="C60" s="15"/>
    </row>
    <row r="61" spans="2:5" x14ac:dyDescent="0.25">
      <c r="C61" s="15"/>
    </row>
    <row r="62" spans="2:5" x14ac:dyDescent="0.25">
      <c r="C62" s="15"/>
    </row>
    <row r="63" spans="2:5" x14ac:dyDescent="0.25">
      <c r="C63" s="15"/>
    </row>
    <row r="65" spans="3:3" x14ac:dyDescent="0.25">
      <c r="C65" s="1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67"/>
  <sheetViews>
    <sheetView showGridLines="0" zoomScale="115" zoomScaleNormal="115" workbookViewId="0">
      <selection activeCell="K34" sqref="K34"/>
    </sheetView>
  </sheetViews>
  <sheetFormatPr baseColWidth="10" defaultColWidth="11.5703125" defaultRowHeight="15" x14ac:dyDescent="0.25"/>
  <cols>
    <col min="1" max="1" width="3" customWidth="1"/>
    <col min="2" max="2" width="85.28515625" customWidth="1"/>
    <col min="3" max="3" width="46.42578125" customWidth="1"/>
    <col min="4" max="4" width="12.5703125" customWidth="1"/>
    <col min="5" max="5" width="21.28515625" customWidth="1"/>
    <col min="6" max="6" width="14.5703125" customWidth="1"/>
    <col min="7" max="7" width="4.28515625" customWidth="1"/>
    <col min="8" max="8" width="13.28515625" customWidth="1"/>
  </cols>
  <sheetData>
    <row r="1" spans="2:9" ht="10.5" customHeight="1" x14ac:dyDescent="0.25"/>
    <row r="2" spans="2:9" x14ac:dyDescent="0.25">
      <c r="B2" s="1" t="s">
        <v>6</v>
      </c>
    </row>
    <row r="3" spans="2:9" ht="15.75" thickBot="1" x14ac:dyDescent="0.3">
      <c r="B3" s="2" t="s">
        <v>7</v>
      </c>
    </row>
    <row r="4" spans="2:9" ht="18.75" x14ac:dyDescent="0.3">
      <c r="B4" s="3" t="s">
        <v>8</v>
      </c>
      <c r="C4" s="4"/>
      <c r="D4" s="4"/>
      <c r="E4" s="4"/>
      <c r="F4" s="4"/>
      <c r="G4" s="5"/>
      <c r="I4" s="8"/>
    </row>
    <row r="5" spans="2:9" x14ac:dyDescent="0.25">
      <c r="B5" s="6"/>
      <c r="C5" t="s">
        <v>23</v>
      </c>
      <c r="D5" t="s">
        <v>22</v>
      </c>
      <c r="E5" t="s">
        <v>20</v>
      </c>
      <c r="F5" s="18" t="s">
        <v>21</v>
      </c>
      <c r="G5" s="63"/>
    </row>
    <row r="6" spans="2:9" x14ac:dyDescent="0.25">
      <c r="B6" s="6"/>
      <c r="C6" s="16" t="s">
        <v>13</v>
      </c>
      <c r="D6" s="16" t="s">
        <v>10</v>
      </c>
      <c r="E6" s="16" t="s">
        <v>2</v>
      </c>
      <c r="F6" s="19">
        <v>0.05</v>
      </c>
      <c r="G6" s="63"/>
    </row>
    <row r="7" spans="2:9" x14ac:dyDescent="0.25">
      <c r="B7" s="6"/>
      <c r="D7" t="s">
        <v>11</v>
      </c>
      <c r="E7" t="s">
        <v>2</v>
      </c>
      <c r="F7" s="79">
        <v>0.1</v>
      </c>
      <c r="G7" s="63"/>
    </row>
    <row r="8" spans="2:9" x14ac:dyDescent="0.25">
      <c r="B8" s="6"/>
      <c r="C8" s="16" t="s">
        <v>12</v>
      </c>
      <c r="D8" s="16" t="s">
        <v>10</v>
      </c>
      <c r="E8" s="16" t="s">
        <v>3</v>
      </c>
      <c r="F8" s="20">
        <v>8</v>
      </c>
      <c r="G8" s="63"/>
    </row>
    <row r="9" spans="2:9" x14ac:dyDescent="0.25">
      <c r="B9" s="6"/>
      <c r="D9" t="s">
        <v>11</v>
      </c>
      <c r="E9" t="s">
        <v>3</v>
      </c>
      <c r="F9" s="80">
        <v>15</v>
      </c>
      <c r="G9" s="63"/>
    </row>
    <row r="10" spans="2:9" x14ac:dyDescent="0.25">
      <c r="B10" s="6"/>
      <c r="C10" s="16" t="s">
        <v>15</v>
      </c>
      <c r="D10" s="16" t="s">
        <v>10</v>
      </c>
      <c r="E10" s="16" t="s">
        <v>1</v>
      </c>
      <c r="F10" s="21">
        <f>((1+F6)^F9*F6)/((1+F6)^F9-1)</f>
        <v>9.6342287609244348E-2</v>
      </c>
      <c r="G10" s="63"/>
    </row>
    <row r="11" spans="2:9" x14ac:dyDescent="0.25">
      <c r="B11" s="6"/>
      <c r="D11" t="s">
        <v>11</v>
      </c>
      <c r="E11" t="s">
        <v>1</v>
      </c>
      <c r="F11" s="81">
        <f>((1+F7)^F8*F7)/((1+F7)^F8-1)</f>
        <v>0.18744401757481335</v>
      </c>
      <c r="G11" s="63"/>
    </row>
    <row r="12" spans="2:9" ht="18" x14ac:dyDescent="0.35">
      <c r="B12" s="6"/>
      <c r="C12" s="16" t="s">
        <v>279</v>
      </c>
      <c r="D12" s="16" t="s">
        <v>2</v>
      </c>
      <c r="E12" s="16" t="s">
        <v>0</v>
      </c>
      <c r="F12" s="82">
        <v>0.1</v>
      </c>
      <c r="G12" s="63"/>
    </row>
    <row r="13" spans="2:9" ht="18" x14ac:dyDescent="0.35">
      <c r="B13" s="6"/>
      <c r="C13" t="s">
        <v>278</v>
      </c>
      <c r="D13" t="s">
        <v>2</v>
      </c>
      <c r="E13" t="s">
        <v>4</v>
      </c>
      <c r="F13" s="83">
        <v>0</v>
      </c>
      <c r="G13" s="63"/>
    </row>
    <row r="14" spans="2:9" ht="18" x14ac:dyDescent="0.35">
      <c r="B14" s="6"/>
      <c r="C14" t="s">
        <v>277</v>
      </c>
      <c r="D14" t="s">
        <v>2</v>
      </c>
      <c r="E14" t="s">
        <v>266</v>
      </c>
      <c r="F14" s="84">
        <v>1000</v>
      </c>
      <c r="G14" s="63"/>
    </row>
    <row r="15" spans="2:9" ht="18" x14ac:dyDescent="0.35">
      <c r="B15" s="6"/>
      <c r="C15" s="59" t="s">
        <v>275</v>
      </c>
      <c r="D15" s="59" t="s">
        <v>2</v>
      </c>
      <c r="E15" s="59" t="s">
        <v>0</v>
      </c>
      <c r="F15" s="85">
        <v>1E-3</v>
      </c>
      <c r="G15" s="63"/>
    </row>
    <row r="16" spans="2:9" ht="18" x14ac:dyDescent="0.35">
      <c r="B16" s="6"/>
      <c r="C16" s="25" t="s">
        <v>276</v>
      </c>
      <c r="D16" s="25" t="s">
        <v>2</v>
      </c>
      <c r="E16" s="25" t="s">
        <v>266</v>
      </c>
      <c r="F16" s="86">
        <v>2000</v>
      </c>
      <c r="G16" s="63"/>
    </row>
    <row r="17" spans="2:7" x14ac:dyDescent="0.25">
      <c r="B17" s="6"/>
      <c r="C17" s="26" t="s">
        <v>25</v>
      </c>
      <c r="D17" s="26" t="s">
        <v>2</v>
      </c>
      <c r="E17" s="26" t="s">
        <v>0</v>
      </c>
      <c r="F17" s="83">
        <v>5.0000000000000001E-3</v>
      </c>
      <c r="G17" s="63"/>
    </row>
    <row r="18" spans="2:7" ht="18" x14ac:dyDescent="0.35">
      <c r="B18" s="6"/>
      <c r="C18" s="25" t="s">
        <v>273</v>
      </c>
      <c r="D18" s="25" t="s">
        <v>2</v>
      </c>
      <c r="E18" s="25" t="s">
        <v>265</v>
      </c>
      <c r="F18" s="58">
        <v>0.9</v>
      </c>
      <c r="G18" s="63"/>
    </row>
    <row r="19" spans="2:7" ht="18" x14ac:dyDescent="0.35">
      <c r="B19" s="6"/>
      <c r="C19" s="26" t="s">
        <v>274</v>
      </c>
      <c r="D19" s="26" t="s">
        <v>2</v>
      </c>
      <c r="E19" s="26" t="s">
        <v>0</v>
      </c>
      <c r="F19" s="81">
        <f>F20*F21</f>
        <v>2.2857028199999997E-2</v>
      </c>
      <c r="G19" s="63"/>
    </row>
    <row r="20" spans="2:7" ht="18" x14ac:dyDescent="0.35">
      <c r="B20" s="6"/>
      <c r="C20" s="26" t="s">
        <v>271</v>
      </c>
      <c r="D20" s="26" t="s">
        <v>2</v>
      </c>
      <c r="E20" s="26" t="s">
        <v>281</v>
      </c>
      <c r="F20" s="83">
        <v>60</v>
      </c>
      <c r="G20" s="63"/>
    </row>
    <row r="21" spans="2:7" ht="18" x14ac:dyDescent="0.35">
      <c r="B21" s="6"/>
      <c r="C21" s="25" t="s">
        <v>272</v>
      </c>
      <c r="D21" s="25" t="s">
        <v>2</v>
      </c>
      <c r="E21" s="25" t="s">
        <v>280</v>
      </c>
      <c r="F21" s="65">
        <f>'emission factor power'!E39</f>
        <v>3.8095046999999998E-4</v>
      </c>
      <c r="G21" s="63"/>
    </row>
    <row r="22" spans="2:7" ht="18" x14ac:dyDescent="0.35">
      <c r="B22" s="6"/>
      <c r="C22" t="s">
        <v>16</v>
      </c>
      <c r="D22" t="s">
        <v>10</v>
      </c>
      <c r="E22" t="s">
        <v>1</v>
      </c>
      <c r="F22" s="80">
        <v>150</v>
      </c>
      <c r="G22" s="63"/>
    </row>
    <row r="23" spans="2:7" x14ac:dyDescent="0.25">
      <c r="B23" s="6"/>
      <c r="D23" t="s">
        <v>11</v>
      </c>
      <c r="E23" t="s">
        <v>1</v>
      </c>
      <c r="F23" s="80">
        <v>250</v>
      </c>
      <c r="G23" s="63"/>
    </row>
    <row r="24" spans="2:7" ht="18" x14ac:dyDescent="0.35">
      <c r="B24" s="6"/>
      <c r="C24" s="16" t="s">
        <v>17</v>
      </c>
      <c r="D24" s="16"/>
      <c r="E24" s="16"/>
      <c r="F24" s="16"/>
      <c r="G24" s="63"/>
    </row>
    <row r="25" spans="2:7" x14ac:dyDescent="0.25">
      <c r="B25" s="6"/>
      <c r="F25" s="70"/>
      <c r="G25" s="63"/>
    </row>
    <row r="26" spans="2:7" ht="15.75" thickBot="1" x14ac:dyDescent="0.3">
      <c r="B26" s="12"/>
      <c r="C26" s="13"/>
      <c r="D26" s="13"/>
      <c r="E26" s="13"/>
      <c r="F26" s="13"/>
      <c r="G26" s="14"/>
    </row>
    <row r="28" spans="2:7" ht="15.75" thickBot="1" x14ac:dyDescent="0.3"/>
    <row r="29" spans="2:7" ht="18.75" x14ac:dyDescent="0.3">
      <c r="B29" s="3" t="s">
        <v>9</v>
      </c>
      <c r="C29" s="4"/>
      <c r="D29" s="4"/>
      <c r="E29" s="4"/>
      <c r="F29" s="4"/>
      <c r="G29" s="5"/>
    </row>
    <row r="30" spans="2:7" x14ac:dyDescent="0.25">
      <c r="B30" s="6"/>
      <c r="C30" t="s">
        <v>23</v>
      </c>
      <c r="D30" t="s">
        <v>22</v>
      </c>
      <c r="E30" t="s">
        <v>20</v>
      </c>
      <c r="F30" s="18" t="s">
        <v>21</v>
      </c>
      <c r="G30" s="63"/>
    </row>
    <row r="31" spans="2:7" x14ac:dyDescent="0.25">
      <c r="B31" s="6"/>
      <c r="C31" s="16" t="s">
        <v>283</v>
      </c>
      <c r="D31" s="16" t="s">
        <v>10</v>
      </c>
      <c r="E31" s="16" t="s">
        <v>4</v>
      </c>
      <c r="F31" s="60">
        <v>65000</v>
      </c>
      <c r="G31" s="63"/>
    </row>
    <row r="32" spans="2:7" x14ac:dyDescent="0.25">
      <c r="B32" s="6"/>
      <c r="D32" t="s">
        <v>11</v>
      </c>
      <c r="E32" t="s">
        <v>4</v>
      </c>
      <c r="F32" s="84">
        <v>100000</v>
      </c>
      <c r="G32" s="63"/>
    </row>
    <row r="33" spans="2:7" x14ac:dyDescent="0.25">
      <c r="B33" s="6"/>
      <c r="C33" s="16" t="s">
        <v>282</v>
      </c>
      <c r="D33" s="16" t="s">
        <v>10</v>
      </c>
      <c r="E33" s="16" t="s">
        <v>4</v>
      </c>
      <c r="F33" s="60">
        <v>5000</v>
      </c>
      <c r="G33" s="63"/>
    </row>
    <row r="34" spans="2:7" x14ac:dyDescent="0.25">
      <c r="B34" s="6"/>
      <c r="D34" t="s">
        <v>11</v>
      </c>
      <c r="E34" t="s">
        <v>4</v>
      </c>
      <c r="F34" s="84">
        <v>10000</v>
      </c>
      <c r="G34" s="63"/>
    </row>
    <row r="35" spans="2:7" x14ac:dyDescent="0.25">
      <c r="B35" s="6"/>
      <c r="C35" s="16" t="s">
        <v>18</v>
      </c>
      <c r="D35" s="16" t="s">
        <v>10</v>
      </c>
      <c r="E35" s="16" t="s">
        <v>5</v>
      </c>
      <c r="F35" s="60">
        <v>300</v>
      </c>
      <c r="G35" s="63"/>
    </row>
    <row r="36" spans="2:7" x14ac:dyDescent="0.25">
      <c r="B36" s="6"/>
      <c r="D36" t="s">
        <v>11</v>
      </c>
      <c r="E36" t="s">
        <v>5</v>
      </c>
      <c r="F36" s="62">
        <v>800</v>
      </c>
      <c r="G36" s="63"/>
    </row>
    <row r="37" spans="2:7" ht="18" x14ac:dyDescent="0.35">
      <c r="B37" s="6"/>
      <c r="C37" s="16" t="s">
        <v>19</v>
      </c>
      <c r="D37" s="16" t="s">
        <v>10</v>
      </c>
      <c r="E37" s="16" t="s">
        <v>0</v>
      </c>
      <c r="F37" s="87">
        <f>(F31-F34+(F16-F14)*F8)/F36</f>
        <v>78.75</v>
      </c>
      <c r="G37" s="63"/>
    </row>
    <row r="38" spans="2:7" x14ac:dyDescent="0.25">
      <c r="B38" s="6"/>
      <c r="D38" t="s">
        <v>11</v>
      </c>
      <c r="E38" t="s">
        <v>0</v>
      </c>
      <c r="F38" s="87">
        <f>(F32-F33+(F16-F14)*F9)/F35</f>
        <v>366.66666666666669</v>
      </c>
      <c r="G38" s="63"/>
    </row>
    <row r="39" spans="2:7" ht="18" x14ac:dyDescent="0.35">
      <c r="B39" s="6"/>
      <c r="C39" s="16" t="s">
        <v>16</v>
      </c>
      <c r="D39" s="16" t="s">
        <v>10</v>
      </c>
      <c r="E39" s="16" t="s">
        <v>1</v>
      </c>
      <c r="F39" s="17">
        <f>F22</f>
        <v>150</v>
      </c>
      <c r="G39" s="63"/>
    </row>
    <row r="40" spans="2:7" x14ac:dyDescent="0.25">
      <c r="B40" s="6"/>
      <c r="D40" t="s">
        <v>11</v>
      </c>
      <c r="E40" t="s">
        <v>1</v>
      </c>
      <c r="F40" s="88">
        <f>F23</f>
        <v>250</v>
      </c>
      <c r="G40" s="63"/>
    </row>
    <row r="41" spans="2:7" ht="15.75" thickBot="1" x14ac:dyDescent="0.3">
      <c r="B41" s="12"/>
      <c r="C41" s="13"/>
      <c r="D41" s="13"/>
      <c r="E41" s="13"/>
      <c r="F41" s="13"/>
      <c r="G41" s="14"/>
    </row>
    <row r="43" spans="2:7" x14ac:dyDescent="0.25">
      <c r="B43" s="71" t="s">
        <v>270</v>
      </c>
      <c r="C43" s="72"/>
    </row>
    <row r="44" spans="2:7" x14ac:dyDescent="0.25">
      <c r="B44" s="73">
        <f>F39</f>
        <v>150</v>
      </c>
      <c r="C44" s="74">
        <f>F37</f>
        <v>78.75</v>
      </c>
    </row>
    <row r="45" spans="2:7" x14ac:dyDescent="0.25">
      <c r="B45" s="73">
        <f>F39</f>
        <v>150</v>
      </c>
      <c r="C45" s="74">
        <f>F38</f>
        <v>366.66666666666669</v>
      </c>
    </row>
    <row r="46" spans="2:7" x14ac:dyDescent="0.25">
      <c r="B46" s="73">
        <f>F40</f>
        <v>250</v>
      </c>
      <c r="C46" s="74">
        <f>F38</f>
        <v>366.66666666666669</v>
      </c>
    </row>
    <row r="47" spans="2:7" x14ac:dyDescent="0.25">
      <c r="B47" s="73">
        <f>F40</f>
        <v>250</v>
      </c>
      <c r="C47" s="74">
        <f>F37</f>
        <v>78.75</v>
      </c>
    </row>
    <row r="48" spans="2:7" x14ac:dyDescent="0.25">
      <c r="B48" s="73">
        <f>F39</f>
        <v>150</v>
      </c>
      <c r="C48" s="74">
        <f>F37</f>
        <v>78.75</v>
      </c>
    </row>
    <row r="49" spans="2:5" x14ac:dyDescent="0.25">
      <c r="B49" s="73" t="s">
        <v>267</v>
      </c>
      <c r="C49" s="75"/>
    </row>
    <row r="50" spans="2:5" x14ac:dyDescent="0.25">
      <c r="B50" s="76">
        <v>1</v>
      </c>
      <c r="C50" s="74">
        <f>(F12+F13/F35-F15-F17/F18+F20*F21)*B50/F10</f>
        <v>1.2071695153861488</v>
      </c>
      <c r="D50" s="23"/>
    </row>
    <row r="51" spans="2:5" x14ac:dyDescent="0.25">
      <c r="B51" s="76">
        <v>10000</v>
      </c>
      <c r="C51" s="74">
        <f>(F12+F13/F35-F15-F17/F18+F20*F21)*B51/F10</f>
        <v>12071.695153861487</v>
      </c>
      <c r="D51" s="23"/>
    </row>
    <row r="52" spans="2:5" x14ac:dyDescent="0.25">
      <c r="B52" s="73" t="s">
        <v>268</v>
      </c>
      <c r="C52" s="75"/>
    </row>
    <row r="53" spans="2:5" x14ac:dyDescent="0.25">
      <c r="B53" s="76">
        <v>1</v>
      </c>
      <c r="C53" s="74">
        <f>(F12+F13/F36-F15-F17/F18+F20*F21)*B53/F11</f>
        <v>0.62045977326550728</v>
      </c>
      <c r="D53" s="23"/>
    </row>
    <row r="54" spans="2:5" x14ac:dyDescent="0.25">
      <c r="B54" s="77">
        <v>10000</v>
      </c>
      <c r="C54" s="78">
        <f>(F12+F13/F36-F15-F17/F18+F20*F21)*B54/F11</f>
        <v>6204.5977326550728</v>
      </c>
      <c r="D54" s="23"/>
    </row>
    <row r="55" spans="2:5" x14ac:dyDescent="0.25">
      <c r="B55" s="22"/>
      <c r="C55" s="68"/>
      <c r="D55" s="69"/>
      <c r="E55" s="24"/>
    </row>
    <row r="56" spans="2:5" x14ac:dyDescent="0.25">
      <c r="B56" s="22"/>
      <c r="C56" s="68"/>
      <c r="D56" s="70"/>
      <c r="E56" s="24"/>
    </row>
    <row r="57" spans="2:5" x14ac:dyDescent="0.25">
      <c r="C57" s="15"/>
      <c r="E57" s="23"/>
    </row>
    <row r="58" spans="2:5" x14ac:dyDescent="0.25">
      <c r="C58" s="15"/>
    </row>
    <row r="62" spans="2:5" x14ac:dyDescent="0.25">
      <c r="C62" s="15"/>
    </row>
    <row r="63" spans="2:5" x14ac:dyDescent="0.25">
      <c r="C63" s="15"/>
    </row>
    <row r="64" spans="2:5" x14ac:dyDescent="0.25">
      <c r="C64" s="15"/>
    </row>
    <row r="65" spans="3:3" x14ac:dyDescent="0.25">
      <c r="C65" s="15"/>
    </row>
    <row r="67" spans="3:3" x14ac:dyDescent="0.25">
      <c r="C67" s="15"/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8"/>
  <sheetViews>
    <sheetView showGridLines="0" workbookViewId="0">
      <selection activeCell="G24" sqref="G24"/>
    </sheetView>
  </sheetViews>
  <sheetFormatPr baseColWidth="10" defaultColWidth="11.5703125" defaultRowHeight="15" x14ac:dyDescent="0.25"/>
  <cols>
    <col min="1" max="1" width="19.85546875" style="47" customWidth="1"/>
    <col min="4" max="4" width="24" customWidth="1"/>
    <col min="5" max="5" width="18.7109375" customWidth="1"/>
  </cols>
  <sheetData>
    <row r="1" spans="1:5" ht="18.75" x14ac:dyDescent="0.3">
      <c r="A1" s="30" t="s">
        <v>84</v>
      </c>
    </row>
    <row r="3" spans="1:5" x14ac:dyDescent="0.25">
      <c r="A3" s="47" t="s">
        <v>28</v>
      </c>
      <c r="B3" s="24" t="s">
        <v>85</v>
      </c>
    </row>
    <row r="6" spans="1:5" s="48" customFormat="1" x14ac:dyDescent="0.25">
      <c r="A6" s="49" t="s">
        <v>86</v>
      </c>
      <c r="B6" s="49" t="s">
        <v>87</v>
      </c>
      <c r="C6" s="49" t="s">
        <v>88</v>
      </c>
      <c r="D6" s="67" t="s">
        <v>261</v>
      </c>
      <c r="E6" s="67"/>
    </row>
    <row r="7" spans="1:5" x14ac:dyDescent="0.25">
      <c r="B7" s="47"/>
      <c r="C7" s="47"/>
      <c r="D7" s="49" t="s">
        <v>260</v>
      </c>
      <c r="E7" s="50" t="s">
        <v>263</v>
      </c>
    </row>
    <row r="8" spans="1:5" x14ac:dyDescent="0.25">
      <c r="A8" s="47" t="s">
        <v>89</v>
      </c>
      <c r="C8">
        <v>2023</v>
      </c>
      <c r="D8">
        <v>571.22190000000001</v>
      </c>
      <c r="E8">
        <f>D8/1000000</f>
        <v>5.7122189999999999E-4</v>
      </c>
    </row>
    <row r="9" spans="1:5" x14ac:dyDescent="0.25">
      <c r="A9" s="47" t="s">
        <v>90</v>
      </c>
      <c r="C9">
        <v>2023</v>
      </c>
      <c r="D9">
        <v>545.14499999999998</v>
      </c>
      <c r="E9">
        <f t="shared" ref="E9:E72" si="0">D9/1000000</f>
        <v>5.4514500000000003E-4</v>
      </c>
    </row>
    <row r="10" spans="1:5" x14ac:dyDescent="0.25">
      <c r="A10" s="47" t="s">
        <v>91</v>
      </c>
      <c r="B10" t="s">
        <v>92</v>
      </c>
      <c r="C10">
        <v>2023</v>
      </c>
      <c r="D10">
        <v>354.10287</v>
      </c>
      <c r="E10">
        <f t="shared" si="0"/>
        <v>3.5410287000000001E-4</v>
      </c>
    </row>
    <row r="11" spans="1:5" x14ac:dyDescent="0.25">
      <c r="A11" s="47" t="s">
        <v>93</v>
      </c>
      <c r="C11">
        <v>2023</v>
      </c>
      <c r="D11">
        <v>589.90985000000001</v>
      </c>
      <c r="E11">
        <f t="shared" si="0"/>
        <v>5.8990984999999997E-4</v>
      </c>
    </row>
    <row r="12" spans="1:5" x14ac:dyDescent="0.25">
      <c r="A12" s="47" t="s">
        <v>94</v>
      </c>
      <c r="B12" t="s">
        <v>95</v>
      </c>
      <c r="C12">
        <v>2023</v>
      </c>
      <c r="D12">
        <v>548.69226000000003</v>
      </c>
      <c r="E12">
        <f t="shared" si="0"/>
        <v>5.4869226000000008E-4</v>
      </c>
    </row>
    <row r="13" spans="1:5" x14ac:dyDescent="0.25">
      <c r="A13" s="47" t="s">
        <v>96</v>
      </c>
      <c r="B13" t="s">
        <v>97</v>
      </c>
      <c r="C13">
        <v>2023</v>
      </c>
      <c r="D13">
        <v>110.81243000000001</v>
      </c>
      <c r="E13">
        <f t="shared" si="0"/>
        <v>1.1081243000000001E-4</v>
      </c>
    </row>
    <row r="14" spans="1:5" x14ac:dyDescent="0.25">
      <c r="A14" s="47" t="s">
        <v>98</v>
      </c>
      <c r="B14" t="s">
        <v>99</v>
      </c>
      <c r="C14">
        <v>2023</v>
      </c>
      <c r="D14">
        <v>691.41120000000001</v>
      </c>
      <c r="E14">
        <f t="shared" si="0"/>
        <v>6.9141120000000003E-4</v>
      </c>
    </row>
    <row r="15" spans="1:5" x14ac:dyDescent="0.25">
      <c r="A15" s="47" t="s">
        <v>100</v>
      </c>
      <c r="B15" t="s">
        <v>101</v>
      </c>
      <c r="C15">
        <v>2023</v>
      </c>
      <c r="D15">
        <v>138.10679999999999</v>
      </c>
      <c r="E15">
        <f t="shared" si="0"/>
        <v>1.3810679999999998E-4</v>
      </c>
    </row>
    <row r="16" spans="1:5" x14ac:dyDescent="0.25">
      <c r="A16" s="47" t="s">
        <v>102</v>
      </c>
      <c r="B16" t="s">
        <v>103</v>
      </c>
      <c r="C16">
        <v>2023</v>
      </c>
      <c r="D16">
        <v>531.68726000000004</v>
      </c>
      <c r="E16">
        <f t="shared" si="0"/>
        <v>5.3168726000000003E-4</v>
      </c>
    </row>
    <row r="17" spans="1:5" x14ac:dyDescent="0.25">
      <c r="A17" s="47" t="s">
        <v>104</v>
      </c>
      <c r="B17" t="s">
        <v>105</v>
      </c>
      <c r="C17">
        <v>2023</v>
      </c>
      <c r="D17">
        <v>600.00005999999996</v>
      </c>
      <c r="E17">
        <f t="shared" si="0"/>
        <v>6.0000005999999992E-4</v>
      </c>
    </row>
    <row r="18" spans="1:5" x14ac:dyDescent="0.25">
      <c r="A18" s="47" t="s">
        <v>106</v>
      </c>
      <c r="B18" t="s">
        <v>107</v>
      </c>
      <c r="C18">
        <v>2023</v>
      </c>
      <c r="D18">
        <v>98.348240000000004</v>
      </c>
      <c r="E18">
        <f t="shared" si="0"/>
        <v>9.8348240000000004E-5</v>
      </c>
    </row>
    <row r="19" spans="1:5" x14ac:dyDescent="0.25">
      <c r="A19" s="47" t="s">
        <v>108</v>
      </c>
      <c r="B19" t="s">
        <v>109</v>
      </c>
      <c r="C19">
        <v>2023</v>
      </c>
      <c r="D19">
        <v>335.3338</v>
      </c>
      <c r="E19">
        <f t="shared" si="0"/>
        <v>3.353338E-4</v>
      </c>
    </row>
    <row r="20" spans="1:5" x14ac:dyDescent="0.25">
      <c r="A20" s="47" t="s">
        <v>110</v>
      </c>
      <c r="B20" t="s">
        <v>111</v>
      </c>
      <c r="C20">
        <v>2023</v>
      </c>
      <c r="D20">
        <v>170.04250999999999</v>
      </c>
      <c r="E20">
        <f t="shared" si="0"/>
        <v>1.7004250999999999E-4</v>
      </c>
    </row>
    <row r="21" spans="1:5" x14ac:dyDescent="0.25">
      <c r="A21" s="47" t="s">
        <v>112</v>
      </c>
      <c r="B21" t="s">
        <v>113</v>
      </c>
      <c r="C21">
        <v>2023</v>
      </c>
      <c r="D21">
        <v>291.11349999999999</v>
      </c>
      <c r="E21">
        <f t="shared" si="0"/>
        <v>2.9111349999999997E-4</v>
      </c>
    </row>
    <row r="22" spans="1:5" x14ac:dyDescent="0.25">
      <c r="A22" s="47" t="s">
        <v>114</v>
      </c>
      <c r="B22" t="s">
        <v>115</v>
      </c>
      <c r="C22">
        <v>2023</v>
      </c>
      <c r="D22">
        <v>582.31695999999999</v>
      </c>
      <c r="E22">
        <f t="shared" si="0"/>
        <v>5.8231696E-4</v>
      </c>
    </row>
    <row r="23" spans="1:5" x14ac:dyDescent="0.25">
      <c r="A23" s="47" t="s">
        <v>116</v>
      </c>
      <c r="B23" t="s">
        <v>117</v>
      </c>
      <c r="C23">
        <v>2023</v>
      </c>
      <c r="D23">
        <v>259.51116999999999</v>
      </c>
      <c r="E23">
        <f t="shared" si="0"/>
        <v>2.5951117E-4</v>
      </c>
    </row>
    <row r="24" spans="1:5" x14ac:dyDescent="0.25">
      <c r="A24" s="47" t="s">
        <v>118</v>
      </c>
      <c r="B24" t="s">
        <v>119</v>
      </c>
      <c r="C24">
        <v>2023</v>
      </c>
      <c r="D24">
        <v>53.377814999999998</v>
      </c>
      <c r="E24">
        <f t="shared" si="0"/>
        <v>5.3377814999999997E-5</v>
      </c>
    </row>
    <row r="25" spans="1:5" x14ac:dyDescent="0.25">
      <c r="A25" s="47" t="s">
        <v>120</v>
      </c>
      <c r="B25" t="s">
        <v>121</v>
      </c>
      <c r="C25">
        <v>2023</v>
      </c>
      <c r="D25">
        <v>204.96161000000001</v>
      </c>
      <c r="E25">
        <f t="shared" si="0"/>
        <v>2.0496161000000001E-4</v>
      </c>
    </row>
    <row r="26" spans="1:5" x14ac:dyDescent="0.25">
      <c r="A26" s="47" t="s">
        <v>122</v>
      </c>
      <c r="B26" t="s">
        <v>123</v>
      </c>
      <c r="C26">
        <v>2023</v>
      </c>
      <c r="D26">
        <v>534.3229</v>
      </c>
      <c r="E26">
        <f t="shared" si="0"/>
        <v>5.3432290000000003E-4</v>
      </c>
    </row>
    <row r="27" spans="1:5" x14ac:dyDescent="0.25">
      <c r="A27" s="47" t="s">
        <v>124</v>
      </c>
      <c r="B27" t="s">
        <v>125</v>
      </c>
      <c r="C27">
        <v>2023</v>
      </c>
      <c r="D27">
        <v>449.72433000000001</v>
      </c>
      <c r="E27">
        <f t="shared" si="0"/>
        <v>4.4972433000000002E-4</v>
      </c>
    </row>
    <row r="28" spans="1:5" x14ac:dyDescent="0.25">
      <c r="A28" s="47" t="s">
        <v>126</v>
      </c>
      <c r="B28" t="s">
        <v>127</v>
      </c>
      <c r="C28">
        <v>2023</v>
      </c>
      <c r="D28">
        <v>151.65029999999999</v>
      </c>
      <c r="E28">
        <f t="shared" si="0"/>
        <v>1.5165029999999999E-4</v>
      </c>
    </row>
    <row r="29" spans="1:5" x14ac:dyDescent="0.25">
      <c r="A29" s="47" t="s">
        <v>128</v>
      </c>
      <c r="B29" t="s">
        <v>129</v>
      </c>
      <c r="C29">
        <v>2023</v>
      </c>
      <c r="D29">
        <v>150.22354000000001</v>
      </c>
      <c r="E29">
        <f t="shared" si="0"/>
        <v>1.5022354000000001E-4</v>
      </c>
    </row>
    <row r="30" spans="1:5" x14ac:dyDescent="0.25">
      <c r="A30" s="47" t="s">
        <v>130</v>
      </c>
      <c r="B30" t="s">
        <v>131</v>
      </c>
      <c r="C30">
        <v>2023</v>
      </c>
      <c r="D30">
        <v>570.30553999999995</v>
      </c>
      <c r="E30">
        <f t="shared" si="0"/>
        <v>5.7030553999999991E-4</v>
      </c>
    </row>
    <row r="31" spans="1:5" x14ac:dyDescent="0.25">
      <c r="A31" s="47" t="s">
        <v>132</v>
      </c>
      <c r="B31" t="s">
        <v>133</v>
      </c>
      <c r="C31">
        <v>2023</v>
      </c>
      <c r="D31">
        <v>271.46816999999999</v>
      </c>
      <c r="E31">
        <f t="shared" si="0"/>
        <v>2.7146817E-4</v>
      </c>
    </row>
    <row r="32" spans="1:5" x14ac:dyDescent="0.25">
      <c r="A32" s="47" t="s">
        <v>134</v>
      </c>
      <c r="B32" t="s">
        <v>135</v>
      </c>
      <c r="C32">
        <v>2023</v>
      </c>
      <c r="D32">
        <v>416.66669999999999</v>
      </c>
      <c r="E32">
        <f t="shared" si="0"/>
        <v>4.1666669999999997E-4</v>
      </c>
    </row>
    <row r="33" spans="1:5" x14ac:dyDescent="0.25">
      <c r="A33" s="47" t="s">
        <v>136</v>
      </c>
      <c r="C33">
        <v>2023</v>
      </c>
      <c r="D33">
        <v>300.23145</v>
      </c>
      <c r="E33">
        <f t="shared" si="0"/>
        <v>3.0023144999999997E-4</v>
      </c>
    </row>
    <row r="34" spans="1:5" x14ac:dyDescent="0.25">
      <c r="A34" s="47" t="s">
        <v>137</v>
      </c>
      <c r="B34" t="s">
        <v>138</v>
      </c>
      <c r="C34">
        <v>2023</v>
      </c>
      <c r="D34">
        <v>79.158325000000005</v>
      </c>
      <c r="E34">
        <f t="shared" si="0"/>
        <v>7.9158325000000006E-5</v>
      </c>
    </row>
    <row r="35" spans="1:5" x14ac:dyDescent="0.25">
      <c r="A35" s="47" t="s">
        <v>139</v>
      </c>
      <c r="B35" t="s">
        <v>140</v>
      </c>
      <c r="C35">
        <v>2023</v>
      </c>
      <c r="D35">
        <v>56.038589999999999</v>
      </c>
      <c r="E35">
        <f t="shared" si="0"/>
        <v>5.6038590000000002E-5</v>
      </c>
    </row>
    <row r="36" spans="1:5" x14ac:dyDescent="0.25">
      <c r="A36" s="47" t="s">
        <v>141</v>
      </c>
      <c r="C36">
        <v>2023</v>
      </c>
      <c r="D36">
        <v>477.06423999999998</v>
      </c>
      <c r="E36">
        <f t="shared" si="0"/>
        <v>4.7706423999999999E-4</v>
      </c>
    </row>
    <row r="37" spans="1:5" x14ac:dyDescent="0.25">
      <c r="A37" s="47" t="s">
        <v>142</v>
      </c>
      <c r="C37">
        <v>2023</v>
      </c>
      <c r="D37">
        <v>340.91586000000001</v>
      </c>
      <c r="E37">
        <f t="shared" si="0"/>
        <v>3.4091585999999999E-4</v>
      </c>
    </row>
    <row r="38" spans="1:5" x14ac:dyDescent="0.25">
      <c r="A38" s="47" t="s">
        <v>143</v>
      </c>
      <c r="B38" t="s">
        <v>144</v>
      </c>
      <c r="C38">
        <v>2023</v>
      </c>
      <c r="D38">
        <v>167.59388999999999</v>
      </c>
      <c r="E38">
        <f t="shared" si="0"/>
        <v>1.6759389E-4</v>
      </c>
    </row>
    <row r="39" spans="1:5" x14ac:dyDescent="0.25">
      <c r="A39" s="47" t="s">
        <v>145</v>
      </c>
      <c r="B39" t="s">
        <v>146</v>
      </c>
      <c r="C39">
        <v>2023</v>
      </c>
      <c r="D39">
        <v>380.95047</v>
      </c>
      <c r="E39">
        <f t="shared" si="0"/>
        <v>3.8095046999999998E-4</v>
      </c>
    </row>
    <row r="40" spans="1:5" x14ac:dyDescent="0.25">
      <c r="A40" s="47" t="s">
        <v>147</v>
      </c>
      <c r="B40" t="s">
        <v>148</v>
      </c>
      <c r="C40">
        <v>2023</v>
      </c>
      <c r="D40">
        <v>336.57351999999997</v>
      </c>
      <c r="E40">
        <f t="shared" si="0"/>
        <v>3.3657351999999999E-4</v>
      </c>
    </row>
    <row r="41" spans="1:5" x14ac:dyDescent="0.25">
      <c r="A41" s="47" t="s">
        <v>149</v>
      </c>
      <c r="B41" t="s">
        <v>150</v>
      </c>
      <c r="C41">
        <v>2023</v>
      </c>
      <c r="D41">
        <v>204.18994000000001</v>
      </c>
      <c r="E41">
        <f t="shared" si="0"/>
        <v>2.0418994E-4</v>
      </c>
    </row>
    <row r="42" spans="1:5" x14ac:dyDescent="0.25">
      <c r="A42" s="47" t="s">
        <v>151</v>
      </c>
      <c r="B42" t="s">
        <v>152</v>
      </c>
      <c r="C42">
        <v>2023</v>
      </c>
      <c r="D42">
        <v>713.44069999999999</v>
      </c>
      <c r="E42">
        <f t="shared" si="0"/>
        <v>7.1344069999999999E-4</v>
      </c>
    </row>
    <row r="43" spans="1:5" x14ac:dyDescent="0.25">
      <c r="A43" s="47" t="s">
        <v>153</v>
      </c>
      <c r="B43" t="s">
        <v>154</v>
      </c>
      <c r="C43">
        <v>2023</v>
      </c>
      <c r="D43">
        <v>655.12494000000004</v>
      </c>
      <c r="E43">
        <f t="shared" si="0"/>
        <v>6.5512494000000002E-4</v>
      </c>
    </row>
    <row r="44" spans="1:5" x14ac:dyDescent="0.25">
      <c r="A44" s="47" t="s">
        <v>155</v>
      </c>
      <c r="B44" t="s">
        <v>156</v>
      </c>
      <c r="C44">
        <v>2023</v>
      </c>
      <c r="D44">
        <v>290.80500000000001</v>
      </c>
      <c r="E44">
        <f t="shared" si="0"/>
        <v>2.9080499999999999E-4</v>
      </c>
    </row>
    <row r="45" spans="1:5" x14ac:dyDescent="0.25">
      <c r="A45" s="47" t="s">
        <v>157</v>
      </c>
      <c r="B45" t="s">
        <v>158</v>
      </c>
      <c r="C45">
        <v>2023</v>
      </c>
      <c r="D45">
        <v>330.71823000000001</v>
      </c>
      <c r="E45">
        <f t="shared" si="0"/>
        <v>3.3071823000000003E-4</v>
      </c>
    </row>
    <row r="46" spans="1:5" x14ac:dyDescent="0.25">
      <c r="A46" s="47" t="s">
        <v>159</v>
      </c>
      <c r="B46" t="s">
        <v>160</v>
      </c>
      <c r="C46">
        <v>2023</v>
      </c>
      <c r="D46">
        <v>485.39236</v>
      </c>
      <c r="E46">
        <f t="shared" si="0"/>
        <v>4.8539235999999999E-4</v>
      </c>
    </row>
    <row r="47" spans="1:5" x14ac:dyDescent="0.25">
      <c r="A47" s="47" t="s">
        <v>161</v>
      </c>
      <c r="B47" t="s">
        <v>162</v>
      </c>
      <c r="C47">
        <v>2023</v>
      </c>
      <c r="D47">
        <v>821.39089999999999</v>
      </c>
      <c r="E47">
        <f t="shared" si="0"/>
        <v>8.2139089999999995E-4</v>
      </c>
    </row>
    <row r="48" spans="1:5" x14ac:dyDescent="0.25">
      <c r="A48" s="47" t="s">
        <v>163</v>
      </c>
      <c r="B48" t="s">
        <v>164</v>
      </c>
      <c r="C48">
        <v>2023</v>
      </c>
      <c r="D48">
        <v>70.491805999999997</v>
      </c>
      <c r="E48">
        <f t="shared" si="0"/>
        <v>7.0491805999999991E-5</v>
      </c>
    </row>
    <row r="49" spans="1:5" x14ac:dyDescent="0.25">
      <c r="A49" s="47" t="s">
        <v>165</v>
      </c>
      <c r="B49" t="s">
        <v>166</v>
      </c>
      <c r="C49">
        <v>2023</v>
      </c>
      <c r="D49">
        <v>894.65409999999997</v>
      </c>
      <c r="E49">
        <f t="shared" si="0"/>
        <v>8.9465409999999997E-4</v>
      </c>
    </row>
    <row r="50" spans="1:5" x14ac:dyDescent="0.25">
      <c r="A50" s="47" t="s">
        <v>167</v>
      </c>
      <c r="B50" t="s">
        <v>168</v>
      </c>
      <c r="C50">
        <v>2023</v>
      </c>
      <c r="D50">
        <v>649.16340000000002</v>
      </c>
      <c r="E50">
        <f t="shared" si="0"/>
        <v>6.4916340000000005E-4</v>
      </c>
    </row>
    <row r="51" spans="1:5" x14ac:dyDescent="0.25">
      <c r="A51" s="47" t="s">
        <v>169</v>
      </c>
      <c r="C51">
        <v>2023</v>
      </c>
      <c r="D51">
        <v>258.5933</v>
      </c>
      <c r="E51">
        <f t="shared" si="0"/>
        <v>2.5859329999999999E-4</v>
      </c>
    </row>
    <row r="52" spans="1:5" x14ac:dyDescent="0.25">
      <c r="A52" s="47" t="s">
        <v>170</v>
      </c>
      <c r="B52" t="s">
        <v>171</v>
      </c>
      <c r="C52">
        <v>2023</v>
      </c>
      <c r="D52">
        <v>123.2</v>
      </c>
      <c r="E52">
        <f t="shared" si="0"/>
        <v>1.2320000000000001E-4</v>
      </c>
    </row>
    <row r="53" spans="1:5" x14ac:dyDescent="0.25">
      <c r="A53" s="47" t="s">
        <v>172</v>
      </c>
      <c r="B53" t="s">
        <v>173</v>
      </c>
      <c r="C53">
        <v>2023</v>
      </c>
      <c r="D53">
        <v>160.07194999999999</v>
      </c>
      <c r="E53">
        <f t="shared" si="0"/>
        <v>1.6007194999999999E-4</v>
      </c>
    </row>
    <row r="54" spans="1:5" x14ac:dyDescent="0.25">
      <c r="A54" s="47" t="s">
        <v>174</v>
      </c>
      <c r="B54" t="s">
        <v>175</v>
      </c>
      <c r="C54">
        <v>2023</v>
      </c>
      <c r="D54">
        <v>105.26315</v>
      </c>
      <c r="E54">
        <f t="shared" si="0"/>
        <v>1.0526315E-4</v>
      </c>
    </row>
    <row r="55" spans="1:5" x14ac:dyDescent="0.25">
      <c r="A55" s="47" t="s">
        <v>176</v>
      </c>
      <c r="B55" t="s">
        <v>177</v>
      </c>
      <c r="C55">
        <v>2023</v>
      </c>
      <c r="D55">
        <v>459.14395000000002</v>
      </c>
      <c r="E55">
        <f t="shared" si="0"/>
        <v>4.5914395000000002E-4</v>
      </c>
    </row>
    <row r="56" spans="1:5" x14ac:dyDescent="0.25">
      <c r="A56" s="47" t="s">
        <v>178</v>
      </c>
      <c r="B56" t="s">
        <v>179</v>
      </c>
      <c r="C56">
        <v>2023</v>
      </c>
      <c r="D56">
        <v>507.24511999999999</v>
      </c>
      <c r="E56">
        <f t="shared" si="0"/>
        <v>5.0724511999999998E-4</v>
      </c>
    </row>
    <row r="57" spans="1:5" x14ac:dyDescent="0.25">
      <c r="A57" s="47" t="s">
        <v>180</v>
      </c>
      <c r="C57">
        <v>2023</v>
      </c>
      <c r="D57">
        <v>657.56470000000002</v>
      </c>
      <c r="E57">
        <f t="shared" si="0"/>
        <v>6.5756470000000004E-4</v>
      </c>
    </row>
    <row r="58" spans="1:5" x14ac:dyDescent="0.25">
      <c r="A58" s="47" t="s">
        <v>181</v>
      </c>
      <c r="B58" t="s">
        <v>182</v>
      </c>
      <c r="C58">
        <v>2023</v>
      </c>
      <c r="D58">
        <v>643.46349999999995</v>
      </c>
      <c r="E58">
        <f t="shared" si="0"/>
        <v>6.434635E-4</v>
      </c>
    </row>
    <row r="59" spans="1:5" x14ac:dyDescent="0.25">
      <c r="A59" s="47" t="s">
        <v>183</v>
      </c>
      <c r="B59" t="s">
        <v>184</v>
      </c>
      <c r="C59">
        <v>2023</v>
      </c>
      <c r="D59">
        <v>775.30864999999994</v>
      </c>
      <c r="E59">
        <f t="shared" si="0"/>
        <v>7.7530864999999995E-4</v>
      </c>
    </row>
    <row r="60" spans="1:5" x14ac:dyDescent="0.25">
      <c r="A60" s="47" t="s">
        <v>185</v>
      </c>
      <c r="B60" t="s">
        <v>186</v>
      </c>
      <c r="C60">
        <v>2023</v>
      </c>
      <c r="D60">
        <v>417.07317999999998</v>
      </c>
      <c r="E60">
        <f t="shared" si="0"/>
        <v>4.1707318E-4</v>
      </c>
    </row>
    <row r="61" spans="1:5" x14ac:dyDescent="0.25">
      <c r="A61" s="47" t="s">
        <v>187</v>
      </c>
      <c r="B61" t="s">
        <v>188</v>
      </c>
      <c r="C61">
        <v>2023</v>
      </c>
      <c r="D61">
        <v>630.01415999999995</v>
      </c>
      <c r="E61">
        <f t="shared" si="0"/>
        <v>6.3001415999999993E-4</v>
      </c>
    </row>
    <row r="62" spans="1:5" x14ac:dyDescent="0.25">
      <c r="A62" s="47" t="s">
        <v>189</v>
      </c>
      <c r="B62" t="s">
        <v>190</v>
      </c>
      <c r="C62">
        <v>2023</v>
      </c>
      <c r="D62">
        <v>398.89803999999998</v>
      </c>
      <c r="E62">
        <f t="shared" si="0"/>
        <v>3.9889803999999996E-4</v>
      </c>
    </row>
    <row r="63" spans="1:5" x14ac:dyDescent="0.25">
      <c r="A63" s="47" t="s">
        <v>191</v>
      </c>
      <c r="B63" t="s">
        <v>192</v>
      </c>
      <c r="C63">
        <v>2023</v>
      </c>
      <c r="D63">
        <v>267.62177000000003</v>
      </c>
      <c r="E63">
        <f t="shared" si="0"/>
        <v>2.6762177000000002E-4</v>
      </c>
    </row>
    <row r="64" spans="1:5" x14ac:dyDescent="0.25">
      <c r="A64" s="47" t="s">
        <v>193</v>
      </c>
      <c r="B64" t="s">
        <v>194</v>
      </c>
      <c r="C64">
        <v>2023</v>
      </c>
      <c r="D64">
        <v>112.75830999999999</v>
      </c>
      <c r="E64">
        <f t="shared" si="0"/>
        <v>1.1275830999999999E-4</v>
      </c>
    </row>
    <row r="65" spans="1:5" x14ac:dyDescent="0.25">
      <c r="A65" s="47" t="s">
        <v>195</v>
      </c>
      <c r="B65" t="s">
        <v>196</v>
      </c>
      <c r="C65">
        <v>2023</v>
      </c>
      <c r="D65">
        <v>523.24725000000001</v>
      </c>
      <c r="E65">
        <f t="shared" si="0"/>
        <v>5.2324724999999999E-4</v>
      </c>
    </row>
    <row r="66" spans="1:5" x14ac:dyDescent="0.25">
      <c r="A66" s="47" t="s">
        <v>197</v>
      </c>
      <c r="C66">
        <v>2023</v>
      </c>
      <c r="D66">
        <v>343.52210000000002</v>
      </c>
      <c r="E66">
        <f t="shared" si="0"/>
        <v>3.435221E-4</v>
      </c>
    </row>
    <row r="67" spans="1:5" x14ac:dyDescent="0.25">
      <c r="A67" s="47" t="s">
        <v>198</v>
      </c>
      <c r="B67" t="s">
        <v>199</v>
      </c>
      <c r="C67">
        <v>2023</v>
      </c>
      <c r="D67">
        <v>565.3451</v>
      </c>
      <c r="E67">
        <f t="shared" si="0"/>
        <v>5.6534510000000001E-4</v>
      </c>
    </row>
    <row r="68" spans="1:5" x14ac:dyDescent="0.25">
      <c r="A68" s="47" t="s">
        <v>200</v>
      </c>
      <c r="B68" t="s">
        <v>201</v>
      </c>
      <c r="C68">
        <v>2023</v>
      </c>
      <c r="D68">
        <v>30.080083999999999</v>
      </c>
      <c r="E68">
        <f t="shared" si="0"/>
        <v>3.0080084E-5</v>
      </c>
    </row>
    <row r="69" spans="1:5" x14ac:dyDescent="0.25">
      <c r="A69" s="47" t="s">
        <v>202</v>
      </c>
      <c r="C69">
        <v>2023</v>
      </c>
      <c r="D69">
        <v>341.10770000000002</v>
      </c>
      <c r="E69">
        <f t="shared" si="0"/>
        <v>3.4110770000000002E-4</v>
      </c>
    </row>
    <row r="70" spans="1:5" x14ac:dyDescent="0.25">
      <c r="A70" s="47" t="s">
        <v>203</v>
      </c>
      <c r="C70">
        <v>2023</v>
      </c>
      <c r="D70">
        <v>489.62454000000002</v>
      </c>
      <c r="E70">
        <f t="shared" si="0"/>
        <v>4.8962454000000004E-4</v>
      </c>
    </row>
    <row r="71" spans="1:5" x14ac:dyDescent="0.25">
      <c r="A71" s="47" t="s">
        <v>204</v>
      </c>
      <c r="B71" t="s">
        <v>205</v>
      </c>
      <c r="C71">
        <v>2023</v>
      </c>
      <c r="D71">
        <v>564.63495</v>
      </c>
      <c r="E71">
        <f t="shared" si="0"/>
        <v>5.6463495000000005E-4</v>
      </c>
    </row>
    <row r="72" spans="1:5" x14ac:dyDescent="0.25">
      <c r="A72" s="47" t="s">
        <v>206</v>
      </c>
      <c r="B72" t="s">
        <v>207</v>
      </c>
      <c r="C72">
        <v>2023</v>
      </c>
      <c r="D72">
        <v>440.60849999999999</v>
      </c>
      <c r="E72">
        <f t="shared" si="0"/>
        <v>4.406085E-4</v>
      </c>
    </row>
    <row r="73" spans="1:5" x14ac:dyDescent="0.25">
      <c r="A73" s="47" t="s">
        <v>208</v>
      </c>
      <c r="B73" t="s">
        <v>209</v>
      </c>
      <c r="C73">
        <v>2023</v>
      </c>
      <c r="D73">
        <v>23.75506</v>
      </c>
      <c r="E73">
        <f t="shared" ref="E73:E98" si="1">D73/1000000</f>
        <v>2.375506E-5</v>
      </c>
    </row>
    <row r="74" spans="1:5" x14ac:dyDescent="0.25">
      <c r="A74" s="47" t="s">
        <v>210</v>
      </c>
      <c r="B74" t="s">
        <v>211</v>
      </c>
      <c r="C74">
        <v>2023</v>
      </c>
      <c r="D74">
        <v>266.47753999999998</v>
      </c>
      <c r="E74">
        <f t="shared" si="1"/>
        <v>2.6647754E-4</v>
      </c>
    </row>
    <row r="75" spans="1:5" x14ac:dyDescent="0.25">
      <c r="A75" s="47" t="s">
        <v>212</v>
      </c>
      <c r="B75" t="s">
        <v>213</v>
      </c>
      <c r="C75">
        <v>2023</v>
      </c>
      <c r="D75">
        <v>610.68835000000001</v>
      </c>
      <c r="E75">
        <f t="shared" si="1"/>
        <v>6.1068834999999998E-4</v>
      </c>
    </row>
    <row r="76" spans="1:5" x14ac:dyDescent="0.25">
      <c r="A76" s="47" t="s">
        <v>214</v>
      </c>
      <c r="B76" t="s">
        <v>215</v>
      </c>
      <c r="C76">
        <v>2023</v>
      </c>
      <c r="D76">
        <v>661.92583999999999</v>
      </c>
      <c r="E76">
        <f t="shared" si="1"/>
        <v>6.6192583999999995E-4</v>
      </c>
    </row>
    <row r="77" spans="1:5" x14ac:dyDescent="0.25">
      <c r="A77" s="47" t="s">
        <v>216</v>
      </c>
      <c r="B77" t="s">
        <v>217</v>
      </c>
      <c r="C77">
        <v>2023</v>
      </c>
      <c r="D77">
        <v>165.55257</v>
      </c>
      <c r="E77">
        <f t="shared" si="1"/>
        <v>1.6555257000000002E-4</v>
      </c>
    </row>
    <row r="78" spans="1:5" x14ac:dyDescent="0.25">
      <c r="A78" s="47" t="s">
        <v>218</v>
      </c>
      <c r="B78" t="s">
        <v>219</v>
      </c>
      <c r="C78">
        <v>2023</v>
      </c>
      <c r="D78">
        <v>602.50049999999999</v>
      </c>
      <c r="E78">
        <f t="shared" si="1"/>
        <v>6.0250050000000002E-4</v>
      </c>
    </row>
    <row r="79" spans="1:5" x14ac:dyDescent="0.25">
      <c r="A79" s="47" t="s">
        <v>220</v>
      </c>
      <c r="B79" t="s">
        <v>221</v>
      </c>
      <c r="C79">
        <v>2023</v>
      </c>
      <c r="D79">
        <v>240.58280999999999</v>
      </c>
      <c r="E79">
        <f t="shared" si="1"/>
        <v>2.4058281E-4</v>
      </c>
    </row>
    <row r="80" spans="1:5" x14ac:dyDescent="0.25">
      <c r="A80" s="47" t="s">
        <v>222</v>
      </c>
      <c r="B80" t="s">
        <v>223</v>
      </c>
      <c r="C80">
        <v>2023</v>
      </c>
      <c r="D80">
        <v>441.03885000000002</v>
      </c>
      <c r="E80">
        <f t="shared" si="1"/>
        <v>4.4103885000000001E-4</v>
      </c>
    </row>
    <row r="81" spans="1:5" x14ac:dyDescent="0.25">
      <c r="A81" s="47" t="s">
        <v>224</v>
      </c>
      <c r="B81" t="s">
        <v>225</v>
      </c>
      <c r="C81">
        <v>2023</v>
      </c>
      <c r="D81">
        <v>636.06226000000004</v>
      </c>
      <c r="E81">
        <f t="shared" si="1"/>
        <v>6.3606226E-4</v>
      </c>
    </row>
    <row r="82" spans="1:5" x14ac:dyDescent="0.25">
      <c r="A82" s="47" t="s">
        <v>226</v>
      </c>
      <c r="B82" t="s">
        <v>227</v>
      </c>
      <c r="C82">
        <v>2023</v>
      </c>
      <c r="D82">
        <v>470.78320000000002</v>
      </c>
      <c r="E82">
        <f t="shared" si="1"/>
        <v>4.7078320000000002E-4</v>
      </c>
    </row>
    <row r="83" spans="1:5" x14ac:dyDescent="0.25">
      <c r="A83" s="47" t="s">
        <v>228</v>
      </c>
      <c r="B83" t="s">
        <v>229</v>
      </c>
      <c r="C83">
        <v>2023</v>
      </c>
      <c r="D83">
        <v>116.773544</v>
      </c>
      <c r="E83">
        <f t="shared" si="1"/>
        <v>1.16773544E-4</v>
      </c>
    </row>
    <row r="84" spans="1:5" x14ac:dyDescent="0.25">
      <c r="A84" s="47" t="s">
        <v>230</v>
      </c>
      <c r="B84" t="s">
        <v>231</v>
      </c>
      <c r="C84">
        <v>2023</v>
      </c>
      <c r="D84">
        <v>231.27463</v>
      </c>
      <c r="E84">
        <f t="shared" si="1"/>
        <v>2.3127463000000001E-4</v>
      </c>
    </row>
    <row r="85" spans="1:5" x14ac:dyDescent="0.25">
      <c r="A85" s="47" t="s">
        <v>232</v>
      </c>
      <c r="B85" t="s">
        <v>233</v>
      </c>
      <c r="C85">
        <v>2023</v>
      </c>
      <c r="D85">
        <v>707.68560000000002</v>
      </c>
      <c r="E85">
        <f t="shared" si="1"/>
        <v>7.0768559999999999E-4</v>
      </c>
    </row>
    <row r="86" spans="1:5" x14ac:dyDescent="0.25">
      <c r="A86" s="47" t="s">
        <v>234</v>
      </c>
      <c r="B86" t="s">
        <v>235</v>
      </c>
      <c r="C86">
        <v>2023</v>
      </c>
      <c r="D86">
        <v>430.56707999999998</v>
      </c>
      <c r="E86">
        <f t="shared" si="1"/>
        <v>4.3056707999999998E-4</v>
      </c>
    </row>
    <row r="87" spans="1:5" x14ac:dyDescent="0.25">
      <c r="A87" s="47" t="s">
        <v>236</v>
      </c>
      <c r="B87" t="s">
        <v>237</v>
      </c>
      <c r="C87">
        <v>2023</v>
      </c>
      <c r="D87">
        <v>174.05005</v>
      </c>
      <c r="E87">
        <f t="shared" si="1"/>
        <v>1.7405004999999999E-4</v>
      </c>
    </row>
    <row r="88" spans="1:5" x14ac:dyDescent="0.25">
      <c r="A88" s="47" t="s">
        <v>238</v>
      </c>
      <c r="B88" t="s">
        <v>239</v>
      </c>
      <c r="C88">
        <v>2023</v>
      </c>
      <c r="D88">
        <v>40.694878000000003</v>
      </c>
      <c r="E88">
        <f t="shared" si="1"/>
        <v>4.0694878000000002E-5</v>
      </c>
    </row>
    <row r="89" spans="1:5" x14ac:dyDescent="0.25">
      <c r="A89" s="47" t="s">
        <v>240</v>
      </c>
      <c r="B89" t="s">
        <v>241</v>
      </c>
      <c r="C89">
        <v>2023</v>
      </c>
      <c r="D89">
        <v>34.842716000000003</v>
      </c>
      <c r="E89">
        <f t="shared" si="1"/>
        <v>3.4842716000000001E-5</v>
      </c>
    </row>
    <row r="90" spans="1:5" x14ac:dyDescent="0.25">
      <c r="A90" s="47" t="s">
        <v>242</v>
      </c>
      <c r="B90" t="s">
        <v>243</v>
      </c>
      <c r="C90">
        <v>2023</v>
      </c>
      <c r="D90">
        <v>642.37750000000005</v>
      </c>
      <c r="E90">
        <f t="shared" si="1"/>
        <v>6.4237750000000003E-4</v>
      </c>
    </row>
    <row r="91" spans="1:5" x14ac:dyDescent="0.25">
      <c r="A91" s="47" t="s">
        <v>244</v>
      </c>
      <c r="B91" t="s">
        <v>245</v>
      </c>
      <c r="C91">
        <v>2023</v>
      </c>
      <c r="D91">
        <v>549.58270000000005</v>
      </c>
      <c r="E91">
        <f t="shared" si="1"/>
        <v>5.4958270000000009E-4</v>
      </c>
    </row>
    <row r="92" spans="1:5" x14ac:dyDescent="0.25">
      <c r="A92" s="47" t="s">
        <v>246</v>
      </c>
      <c r="B92" t="s">
        <v>247</v>
      </c>
      <c r="C92">
        <v>2023</v>
      </c>
      <c r="D92">
        <v>563.95623999999998</v>
      </c>
      <c r="E92">
        <f t="shared" si="1"/>
        <v>5.6395624000000002E-4</v>
      </c>
    </row>
    <row r="93" spans="1:5" x14ac:dyDescent="0.25">
      <c r="A93" s="47" t="s">
        <v>248</v>
      </c>
      <c r="B93" t="s">
        <v>249</v>
      </c>
      <c r="C93">
        <v>2023</v>
      </c>
      <c r="D93">
        <v>464.58609999999999</v>
      </c>
      <c r="E93">
        <f t="shared" si="1"/>
        <v>4.6458609999999999E-4</v>
      </c>
    </row>
    <row r="94" spans="1:5" x14ac:dyDescent="0.25">
      <c r="A94" s="47" t="s">
        <v>250</v>
      </c>
      <c r="B94" t="s">
        <v>251</v>
      </c>
      <c r="C94">
        <v>2023</v>
      </c>
      <c r="D94">
        <v>237.58902</v>
      </c>
      <c r="E94">
        <f t="shared" si="1"/>
        <v>2.3758901999999999E-4</v>
      </c>
    </row>
    <row r="95" spans="1:5" x14ac:dyDescent="0.25">
      <c r="A95" s="47" t="s">
        <v>252</v>
      </c>
      <c r="B95" t="s">
        <v>253</v>
      </c>
      <c r="C95">
        <v>2023</v>
      </c>
      <c r="D95">
        <v>369.47318000000001</v>
      </c>
      <c r="E95">
        <f t="shared" si="1"/>
        <v>3.6947318000000003E-4</v>
      </c>
    </row>
    <row r="96" spans="1:5" x14ac:dyDescent="0.25">
      <c r="A96" s="47" t="s">
        <v>254</v>
      </c>
      <c r="B96" t="s">
        <v>255</v>
      </c>
      <c r="C96">
        <v>2023</v>
      </c>
      <c r="D96">
        <v>128.78789</v>
      </c>
      <c r="E96">
        <f t="shared" si="1"/>
        <v>1.2878788999999999E-4</v>
      </c>
    </row>
    <row r="97" spans="1:5" x14ac:dyDescent="0.25">
      <c r="A97" s="47" t="s">
        <v>256</v>
      </c>
      <c r="B97" t="s">
        <v>257</v>
      </c>
      <c r="C97">
        <v>2023</v>
      </c>
      <c r="D97">
        <v>475.44873000000001</v>
      </c>
      <c r="E97">
        <f t="shared" si="1"/>
        <v>4.7544873000000002E-4</v>
      </c>
    </row>
    <row r="98" spans="1:5" x14ac:dyDescent="0.25">
      <c r="A98" s="47" t="s">
        <v>258</v>
      </c>
      <c r="B98" t="s">
        <v>259</v>
      </c>
      <c r="C98">
        <v>2023</v>
      </c>
      <c r="D98">
        <v>480.84857</v>
      </c>
      <c r="E98">
        <f t="shared" si="1"/>
        <v>4.8084856999999997E-4</v>
      </c>
    </row>
  </sheetData>
  <mergeCells count="1">
    <mergeCell ref="D6:E6"/>
  </mergeCells>
  <hyperlinks>
    <hyperlink ref="B3" r:id="rId1" xr:uid="{00000000-0004-0000-0400-000000000000}"/>
  </hyperlinks>
  <pageMargins left="0.7" right="0.7" top="0.78740157499999996" bottom="0.78740157499999996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6"/>
  <sheetViews>
    <sheetView showGridLines="0" workbookViewId="0">
      <selection activeCell="E14" sqref="E14"/>
    </sheetView>
  </sheetViews>
  <sheetFormatPr baseColWidth="10" defaultColWidth="11.5703125" defaultRowHeight="15" x14ac:dyDescent="0.25"/>
  <cols>
    <col min="1" max="1" width="45.42578125" customWidth="1"/>
    <col min="2" max="2" width="14.28515625" customWidth="1"/>
    <col min="3" max="3" width="16.140625" customWidth="1"/>
  </cols>
  <sheetData>
    <row r="1" spans="1:3" ht="18.75" x14ac:dyDescent="0.3">
      <c r="A1" s="30" t="s">
        <v>26</v>
      </c>
    </row>
    <row r="3" spans="1:3" x14ac:dyDescent="0.25">
      <c r="A3" s="47" t="s">
        <v>28</v>
      </c>
      <c r="B3" s="24" t="s">
        <v>27</v>
      </c>
    </row>
    <row r="5" spans="1:3" ht="27.75" customHeight="1" x14ac:dyDescent="0.25">
      <c r="A5" s="31"/>
      <c r="B5" s="66" t="s">
        <v>264</v>
      </c>
      <c r="C5" s="66"/>
    </row>
    <row r="6" spans="1:3" ht="15.75" thickBot="1" x14ac:dyDescent="0.3">
      <c r="A6" s="32"/>
      <c r="B6" s="50" t="s">
        <v>262</v>
      </c>
      <c r="C6" s="50" t="s">
        <v>263</v>
      </c>
    </row>
    <row r="7" spans="1:3" x14ac:dyDescent="0.25">
      <c r="A7" s="33" t="s">
        <v>29</v>
      </c>
      <c r="B7" s="5"/>
      <c r="C7" s="51"/>
    </row>
    <row r="8" spans="1:3" x14ac:dyDescent="0.25">
      <c r="A8" s="34" t="s">
        <v>30</v>
      </c>
      <c r="B8" s="41">
        <v>95.913062163191228</v>
      </c>
      <c r="C8" s="52">
        <f>B8/277777800000</f>
        <v>3.4528699616452871E-10</v>
      </c>
    </row>
    <row r="9" spans="1:3" x14ac:dyDescent="0.25">
      <c r="A9" s="34" t="s">
        <v>31</v>
      </c>
      <c r="B9" s="41">
        <v>107.84559255456998</v>
      </c>
      <c r="C9" s="52">
        <f t="shared" ref="C9:C58" si="0">B9/277777800000</f>
        <v>3.8824410213692372E-10</v>
      </c>
    </row>
    <row r="10" spans="1:3" x14ac:dyDescent="0.25">
      <c r="A10" s="34" t="s">
        <v>32</v>
      </c>
      <c r="B10" s="42">
        <v>3.3150858721821419</v>
      </c>
      <c r="C10" s="52">
        <f t="shared" si="0"/>
        <v>1.1934308185111056E-11</v>
      </c>
    </row>
    <row r="11" spans="1:3" x14ac:dyDescent="0.25">
      <c r="A11" s="34" t="s">
        <v>33</v>
      </c>
      <c r="B11" s="41">
        <v>109.57757475129392</v>
      </c>
      <c r="C11" s="52">
        <f t="shared" si="0"/>
        <v>3.944792375463191E-10</v>
      </c>
    </row>
    <row r="12" spans="1:3" ht="15.75" thickBot="1" x14ac:dyDescent="0.3">
      <c r="A12" s="32"/>
      <c r="B12" s="7"/>
      <c r="C12" s="53"/>
    </row>
    <row r="13" spans="1:3" x14ac:dyDescent="0.25">
      <c r="A13" s="33" t="s">
        <v>34</v>
      </c>
      <c r="B13" s="5"/>
      <c r="C13" s="51"/>
    </row>
    <row r="14" spans="1:3" x14ac:dyDescent="0.25">
      <c r="A14" s="34" t="s">
        <v>35</v>
      </c>
      <c r="B14" s="41">
        <v>73.3</v>
      </c>
      <c r="C14" s="52">
        <f t="shared" si="0"/>
        <v>2.6387997888960168E-10</v>
      </c>
    </row>
    <row r="15" spans="1:3" x14ac:dyDescent="0.25">
      <c r="A15" s="34" t="s">
        <v>36</v>
      </c>
      <c r="B15" s="44">
        <v>3.1689603070440189</v>
      </c>
      <c r="C15" s="52">
        <f t="shared" si="0"/>
        <v>1.1408256192697972E-11</v>
      </c>
    </row>
    <row r="16" spans="1:3" x14ac:dyDescent="0.25">
      <c r="A16" s="34" t="s">
        <v>37</v>
      </c>
      <c r="B16" s="41">
        <v>73.3</v>
      </c>
      <c r="C16" s="52">
        <f t="shared" si="0"/>
        <v>2.6387997888960168E-10</v>
      </c>
    </row>
    <row r="17" spans="1:3" x14ac:dyDescent="0.25">
      <c r="A17" s="34" t="s">
        <v>38</v>
      </c>
      <c r="B17" s="41">
        <v>73.3</v>
      </c>
      <c r="C17" s="52">
        <f t="shared" si="0"/>
        <v>2.6387997888960168E-10</v>
      </c>
    </row>
    <row r="18" spans="1:3" x14ac:dyDescent="0.25">
      <c r="A18" s="34" t="s">
        <v>39</v>
      </c>
      <c r="B18" s="41">
        <v>71.198740700523757</v>
      </c>
      <c r="C18" s="52">
        <f t="shared" si="0"/>
        <v>2.5631544601664982E-10</v>
      </c>
    </row>
    <row r="19" spans="1:3" x14ac:dyDescent="0.25">
      <c r="A19" s="34" t="s">
        <v>40</v>
      </c>
      <c r="B19" s="41">
        <v>74.02653048658054</v>
      </c>
      <c r="C19" s="52">
        <f t="shared" si="0"/>
        <v>2.6649548843205085E-10</v>
      </c>
    </row>
    <row r="20" spans="1:3" x14ac:dyDescent="0.25">
      <c r="A20" s="34" t="s">
        <v>41</v>
      </c>
      <c r="B20" s="41">
        <v>74.02</v>
      </c>
      <c r="C20" s="52">
        <f t="shared" si="0"/>
        <v>2.6647197868224167E-10</v>
      </c>
    </row>
    <row r="21" spans="1:3" x14ac:dyDescent="0.25">
      <c r="A21" s="34" t="s">
        <v>42</v>
      </c>
      <c r="B21" s="41">
        <v>79.465862422356125</v>
      </c>
      <c r="C21" s="52">
        <f t="shared" si="0"/>
        <v>2.8607708183431548E-10</v>
      </c>
    </row>
    <row r="22" spans="1:3" x14ac:dyDescent="0.25">
      <c r="A22" s="34" t="s">
        <v>43</v>
      </c>
      <c r="B22" s="41">
        <v>74</v>
      </c>
      <c r="C22" s="52">
        <f t="shared" si="0"/>
        <v>2.6639997868800169E-10</v>
      </c>
    </row>
    <row r="23" spans="1:3" x14ac:dyDescent="0.25">
      <c r="A23" s="34" t="s">
        <v>44</v>
      </c>
      <c r="B23" s="41">
        <v>101.79414678798179</v>
      </c>
      <c r="C23" s="52">
        <f t="shared" si="0"/>
        <v>3.6645889912002252E-10</v>
      </c>
    </row>
    <row r="24" spans="1:3" x14ac:dyDescent="0.25">
      <c r="A24" s="34" t="s">
        <v>45</v>
      </c>
      <c r="B24" s="41">
        <v>66.333497567904203</v>
      </c>
      <c r="C24" s="52">
        <f t="shared" si="0"/>
        <v>2.3880057214040935E-10</v>
      </c>
    </row>
    <row r="25" spans="1:3" x14ac:dyDescent="0.25">
      <c r="A25" s="34" t="s">
        <v>46</v>
      </c>
      <c r="B25" s="41">
        <v>57.070277791850351</v>
      </c>
      <c r="C25" s="52">
        <f t="shared" si="0"/>
        <v>2.0545298361442257E-10</v>
      </c>
    </row>
    <row r="26" spans="1:3" x14ac:dyDescent="0.25">
      <c r="A26" s="34" t="s">
        <v>47</v>
      </c>
      <c r="B26" s="41">
        <v>81.870177999411808</v>
      </c>
      <c r="C26" s="52">
        <f t="shared" si="0"/>
        <v>2.9473261721927315E-10</v>
      </c>
    </row>
    <row r="27" spans="1:3" ht="15.75" thickBot="1" x14ac:dyDescent="0.3">
      <c r="A27" s="36" t="s">
        <v>48</v>
      </c>
      <c r="B27" s="43">
        <v>73.3</v>
      </c>
      <c r="C27" s="52">
        <f t="shared" si="0"/>
        <v>2.6387997888960168E-10</v>
      </c>
    </row>
    <row r="28" spans="1:3" ht="15.75" thickBot="1" x14ac:dyDescent="0.3">
      <c r="A28" s="37"/>
      <c r="B28" s="7"/>
      <c r="C28" s="54"/>
    </row>
    <row r="29" spans="1:3" x14ac:dyDescent="0.25">
      <c r="A29" s="33" t="s">
        <v>49</v>
      </c>
      <c r="B29" s="45"/>
      <c r="C29" s="52"/>
    </row>
    <row r="30" spans="1:3" x14ac:dyDescent="0.25">
      <c r="A30" s="34" t="s">
        <v>50</v>
      </c>
      <c r="B30" s="41">
        <v>41.458765299946712</v>
      </c>
      <c r="C30" s="52">
        <f t="shared" si="0"/>
        <v>1.4925154313968472E-10</v>
      </c>
    </row>
    <row r="31" spans="1:3" x14ac:dyDescent="0.25">
      <c r="A31" s="34" t="s">
        <v>51</v>
      </c>
      <c r="B31" s="41">
        <v>254.48596337734722</v>
      </c>
      <c r="C31" s="52">
        <f t="shared" si="0"/>
        <v>9.161493948664984E-10</v>
      </c>
    </row>
    <row r="32" spans="1:3" x14ac:dyDescent="0.25">
      <c r="A32" s="34" t="s">
        <v>52</v>
      </c>
      <c r="B32" s="46">
        <v>61.080731199702157</v>
      </c>
      <c r="C32" s="56">
        <f t="shared" si="0"/>
        <v>2.198906147276786E-10</v>
      </c>
    </row>
    <row r="33" spans="1:3" x14ac:dyDescent="0.25">
      <c r="A33" s="38" t="s">
        <v>53</v>
      </c>
      <c r="B33" s="41"/>
      <c r="C33" s="52"/>
    </row>
    <row r="34" spans="1:3" x14ac:dyDescent="0.25">
      <c r="A34" s="34" t="s">
        <v>54</v>
      </c>
      <c r="B34" s="41">
        <v>55.785549254451588</v>
      </c>
      <c r="C34" s="52">
        <f t="shared" si="0"/>
        <v>2.0082796124978882E-10</v>
      </c>
    </row>
    <row r="35" spans="1:3" x14ac:dyDescent="0.25">
      <c r="A35" s="34" t="s">
        <v>55</v>
      </c>
      <c r="B35" s="41">
        <v>61.080731199702157</v>
      </c>
      <c r="C35" s="52">
        <f t="shared" si="0"/>
        <v>2.198906147276786E-10</v>
      </c>
    </row>
    <row r="36" spans="1:3" ht="15.75" thickBot="1" x14ac:dyDescent="0.3">
      <c r="A36" s="36" t="s">
        <v>56</v>
      </c>
      <c r="B36" s="43">
        <v>68.117758635751585</v>
      </c>
      <c r="C36" s="52">
        <f t="shared" si="0"/>
        <v>2.4522391147079279E-10</v>
      </c>
    </row>
    <row r="37" spans="1:3" ht="15.75" thickBot="1" x14ac:dyDescent="0.3">
      <c r="A37" s="31"/>
      <c r="B37" s="7"/>
      <c r="C37" s="54"/>
    </row>
    <row r="38" spans="1:3" x14ac:dyDescent="0.25">
      <c r="A38" s="33" t="s">
        <v>57</v>
      </c>
      <c r="B38" s="45"/>
      <c r="C38" s="52"/>
    </row>
    <row r="39" spans="1:3" x14ac:dyDescent="0.25">
      <c r="A39" s="34" t="s">
        <v>58</v>
      </c>
      <c r="B39" s="41">
        <v>91.5</v>
      </c>
      <c r="C39" s="52">
        <f t="shared" si="0"/>
        <v>3.293999736480021E-10</v>
      </c>
    </row>
    <row r="40" spans="1:3" x14ac:dyDescent="0.25">
      <c r="A40" s="34" t="s">
        <v>59</v>
      </c>
      <c r="B40" s="41">
        <v>71.099999999999994</v>
      </c>
      <c r="C40" s="52">
        <f t="shared" si="0"/>
        <v>2.5595997952320159E-10</v>
      </c>
    </row>
    <row r="41" spans="1:3" x14ac:dyDescent="0.25">
      <c r="A41" s="39" t="s">
        <v>60</v>
      </c>
      <c r="B41" s="41">
        <v>83</v>
      </c>
      <c r="C41" s="56">
        <f t="shared" si="0"/>
        <v>2.9879997609600189E-10</v>
      </c>
    </row>
    <row r="42" spans="1:3" x14ac:dyDescent="0.25">
      <c r="A42" s="38" t="s">
        <v>61</v>
      </c>
      <c r="B42" s="55"/>
      <c r="C42" s="56"/>
    </row>
    <row r="43" spans="1:3" x14ac:dyDescent="0.25">
      <c r="A43" s="38" t="s">
        <v>62</v>
      </c>
      <c r="B43" s="41"/>
      <c r="C43" s="52"/>
    </row>
    <row r="44" spans="1:3" x14ac:dyDescent="0.25">
      <c r="A44" s="35" t="s">
        <v>63</v>
      </c>
      <c r="B44" s="41">
        <v>95.423287225440419</v>
      </c>
      <c r="C44" s="52">
        <f t="shared" si="0"/>
        <v>3.4352380652968098E-10</v>
      </c>
    </row>
    <row r="45" spans="1:3" x14ac:dyDescent="0.25">
      <c r="A45" s="35" t="s">
        <v>64</v>
      </c>
      <c r="B45" s="41">
        <v>54.9</v>
      </c>
      <c r="C45" s="52">
        <f t="shared" si="0"/>
        <v>1.9763998418880125E-10</v>
      </c>
    </row>
    <row r="46" spans="1:3" x14ac:dyDescent="0.25">
      <c r="A46" s="35" t="s">
        <v>65</v>
      </c>
      <c r="B46" s="41">
        <v>102.1</v>
      </c>
      <c r="C46" s="52">
        <f t="shared" si="0"/>
        <v>3.6755997059520235E-10</v>
      </c>
    </row>
    <row r="47" spans="1:3" x14ac:dyDescent="0.25">
      <c r="A47" s="35" t="s">
        <v>66</v>
      </c>
      <c r="B47" s="41">
        <v>107.75836972343522</v>
      </c>
      <c r="C47" s="52">
        <f t="shared" si="0"/>
        <v>3.8793009996995882E-10</v>
      </c>
    </row>
    <row r="48" spans="1:3" x14ac:dyDescent="0.25">
      <c r="A48" s="35" t="s">
        <v>67</v>
      </c>
      <c r="B48" s="41">
        <v>101.4</v>
      </c>
      <c r="C48" s="52">
        <f t="shared" si="0"/>
        <v>3.6503997079680234E-10</v>
      </c>
    </row>
    <row r="49" spans="1:3" x14ac:dyDescent="0.25">
      <c r="A49" s="35" t="s">
        <v>68</v>
      </c>
      <c r="B49" s="41">
        <v>80.599999999999994</v>
      </c>
      <c r="C49" s="52">
        <f t="shared" si="0"/>
        <v>2.9015997678720183E-10</v>
      </c>
    </row>
    <row r="50" spans="1:3" x14ac:dyDescent="0.25">
      <c r="A50" s="35" t="s">
        <v>69</v>
      </c>
      <c r="B50" s="41">
        <v>85.787390829694317</v>
      </c>
      <c r="C50" s="52">
        <f t="shared" si="0"/>
        <v>3.0883458228013296E-10</v>
      </c>
    </row>
    <row r="51" spans="1:3" x14ac:dyDescent="0.25">
      <c r="A51" s="35" t="s">
        <v>70</v>
      </c>
      <c r="B51" s="41">
        <v>90.584236545150006</v>
      </c>
      <c r="C51" s="52">
        <f t="shared" si="0"/>
        <v>3.2610322547428198E-10</v>
      </c>
    </row>
    <row r="52" spans="1:3" x14ac:dyDescent="0.25">
      <c r="A52" s="35" t="s">
        <v>71</v>
      </c>
      <c r="B52" s="41">
        <v>111.396441296558</v>
      </c>
      <c r="C52" s="52">
        <f t="shared" si="0"/>
        <v>4.0102715658543625E-10</v>
      </c>
    </row>
    <row r="53" spans="1:3" x14ac:dyDescent="0.25">
      <c r="A53" s="35" t="s">
        <v>72</v>
      </c>
      <c r="B53" s="41">
        <v>104.894222070418</v>
      </c>
      <c r="C53" s="52">
        <f t="shared" si="0"/>
        <v>3.7761916924397125E-10</v>
      </c>
    </row>
    <row r="54" spans="1:3" x14ac:dyDescent="0.25">
      <c r="A54" s="35" t="s">
        <v>73</v>
      </c>
      <c r="B54" s="41">
        <v>71.606917366415061</v>
      </c>
      <c r="C54" s="52">
        <f t="shared" si="0"/>
        <v>2.5778488189630368E-10</v>
      </c>
    </row>
    <row r="55" spans="1:3" ht="15.75" thickBot="1" x14ac:dyDescent="0.3">
      <c r="A55" s="40" t="s">
        <v>74</v>
      </c>
      <c r="B55" s="43">
        <v>70.8</v>
      </c>
      <c r="C55" s="53">
        <f t="shared" si="0"/>
        <v>2.5487997960960163E-10</v>
      </c>
    </row>
    <row r="56" spans="1:3" ht="15.75" thickBot="1" x14ac:dyDescent="0.3">
      <c r="A56" s="32"/>
      <c r="B56" s="7"/>
      <c r="C56" s="54"/>
    </row>
    <row r="57" spans="1:3" x14ac:dyDescent="0.25">
      <c r="A57" s="33" t="s">
        <v>75</v>
      </c>
      <c r="B57" s="5"/>
      <c r="C57" s="52"/>
    </row>
    <row r="58" spans="1:3" ht="15.75" thickBot="1" x14ac:dyDescent="0.3">
      <c r="A58" s="40" t="s">
        <v>76</v>
      </c>
      <c r="B58" s="43">
        <v>440</v>
      </c>
      <c r="C58" s="53">
        <f t="shared" si="0"/>
        <v>1.5839998732800101E-9</v>
      </c>
    </row>
    <row r="59" spans="1:3" x14ac:dyDescent="0.25">
      <c r="A59" s="32"/>
    </row>
    <row r="60" spans="1:3" x14ac:dyDescent="0.25">
      <c r="A60" s="32" t="s">
        <v>77</v>
      </c>
    </row>
    <row r="61" spans="1:3" x14ac:dyDescent="0.25">
      <c r="A61" s="32" t="s">
        <v>78</v>
      </c>
    </row>
    <row r="62" spans="1:3" x14ac:dyDescent="0.25">
      <c r="A62" s="32" t="s">
        <v>79</v>
      </c>
    </row>
    <row r="63" spans="1:3" x14ac:dyDescent="0.25">
      <c r="A63" s="32" t="s">
        <v>80</v>
      </c>
    </row>
    <row r="64" spans="1:3" x14ac:dyDescent="0.25">
      <c r="A64" s="32" t="s">
        <v>81</v>
      </c>
    </row>
    <row r="65" spans="1:2" x14ac:dyDescent="0.25">
      <c r="A65" s="32"/>
    </row>
    <row r="66" spans="1:2" x14ac:dyDescent="0.25">
      <c r="A66" s="31" t="s">
        <v>82</v>
      </c>
      <c r="B66" s="31" t="s">
        <v>83</v>
      </c>
    </row>
  </sheetData>
  <mergeCells count="1">
    <mergeCell ref="B5:C5"/>
  </mergeCells>
  <hyperlinks>
    <hyperlink ref="B3" r:id="rId1" xr:uid="{00000000-0004-0000-0300-000000000000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how to use this tool</vt:lpstr>
      <vt:lpstr>method 1</vt:lpstr>
      <vt:lpstr>method 2</vt:lpstr>
      <vt:lpstr>method 3</vt:lpstr>
      <vt:lpstr>emission factor power</vt:lpstr>
      <vt:lpstr>emission factor fuel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Rathgeber</dc:creator>
  <cp:lastModifiedBy>Christoph Rathgeber</cp:lastModifiedBy>
  <dcterms:created xsi:type="dcterms:W3CDTF">2023-10-17T12:39:14Z</dcterms:created>
  <dcterms:modified xsi:type="dcterms:W3CDTF">2026-09-19T19:55:11Z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791f77-3d39-4d72-9277-ac879ec799ed_Enabled">
    <vt:lpwstr>true</vt:lpwstr>
  </property>
  <property fmtid="{D5CDD505-2E9C-101B-9397-08002B2CF9AE}" pid="3" name="MSIP_Label_36791f77-3d39-4d72-9277-ac879ec799ed_SetDate">
    <vt:lpwstr>2025-06-16T06:35:31Z</vt:lpwstr>
  </property>
  <property fmtid="{D5CDD505-2E9C-101B-9397-08002B2CF9AE}" pid="4" name="MSIP_Label_36791f77-3d39-4d72-9277-ac879ec799ed_Method">
    <vt:lpwstr>Standard</vt:lpwstr>
  </property>
  <property fmtid="{D5CDD505-2E9C-101B-9397-08002B2CF9AE}" pid="5" name="MSIP_Label_36791f77-3d39-4d72-9277-ac879ec799ed_Name">
    <vt:lpwstr>restricted-default</vt:lpwstr>
  </property>
  <property fmtid="{D5CDD505-2E9C-101B-9397-08002B2CF9AE}" pid="6" name="MSIP_Label_36791f77-3d39-4d72-9277-ac879ec799ed_SiteId">
    <vt:lpwstr>254ba93e-1f6f-48f3-90e6-e2766664b477</vt:lpwstr>
  </property>
  <property fmtid="{D5CDD505-2E9C-101B-9397-08002B2CF9AE}" pid="7" name="MSIP_Label_36791f77-3d39-4d72-9277-ac879ec799ed_ActionId">
    <vt:lpwstr>c0c443e7-64fa-42dc-a5a5-3d8e98601623</vt:lpwstr>
  </property>
  <property fmtid="{D5CDD505-2E9C-101B-9397-08002B2CF9AE}" pid="8" name="MSIP_Label_36791f77-3d39-4d72-9277-ac879ec799ed_ContentBits">
    <vt:lpwstr>0</vt:lpwstr>
  </property>
  <property fmtid="{D5CDD505-2E9C-101B-9397-08002B2CF9AE}" pid="9" name="MSIP_Label_36791f77-3d39-4d72-9277-ac879ec799ed_Tag">
    <vt:lpwstr>10, 3, 0, 1</vt:lpwstr>
  </property>
</Properties>
</file>